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-х этажные без уборки " sheetId="1" r:id="rId1"/>
  </sheets>
  <calcPr calcId="125725"/>
</workbook>
</file>

<file path=xl/calcChain.xml><?xml version="1.0" encoding="utf-8"?>
<calcChain xmlns="http://schemas.openxmlformats.org/spreadsheetml/2006/main">
  <c r="Q52" i="1"/>
  <c r="N52"/>
  <c r="H52"/>
  <c r="M52"/>
  <c r="E49"/>
  <c r="F49"/>
  <c r="G49"/>
  <c r="H49"/>
  <c r="I49"/>
  <c r="J49"/>
  <c r="K49"/>
  <c r="L49"/>
  <c r="M49"/>
  <c r="N49"/>
  <c r="O49"/>
  <c r="P49"/>
  <c r="Q49"/>
  <c r="E51"/>
  <c r="F51"/>
  <c r="G51"/>
  <c r="H51"/>
  <c r="I51"/>
  <c r="J51"/>
  <c r="K51"/>
  <c r="L51"/>
  <c r="M51"/>
  <c r="N51"/>
  <c r="O51"/>
  <c r="P51"/>
  <c r="Q51"/>
  <c r="D49" l="1"/>
  <c r="D51"/>
  <c r="Q89"/>
  <c r="Q124"/>
  <c r="Q123"/>
  <c r="Q122"/>
  <c r="Q119"/>
  <c r="Q114"/>
  <c r="Q113"/>
  <c r="Q112"/>
  <c r="Q104"/>
  <c r="Q103"/>
  <c r="Q105" s="1"/>
  <c r="Q102"/>
  <c r="Q94"/>
  <c r="Q93"/>
  <c r="Q95" s="1"/>
  <c r="Q92"/>
  <c r="Q84"/>
  <c r="Q83"/>
  <c r="Q85" s="1"/>
  <c r="Q82"/>
  <c r="Q75" s="1"/>
  <c r="Q79"/>
  <c r="Q59"/>
  <c r="Q48"/>
  <c r="Q42"/>
  <c r="Q30"/>
  <c r="Q36" s="1"/>
  <c r="Q26"/>
  <c r="Q153" s="1"/>
  <c r="Q15"/>
  <c r="Q5"/>
  <c r="Q13" s="1"/>
  <c r="O89"/>
  <c r="N89"/>
  <c r="N42"/>
  <c r="O42"/>
  <c r="P124"/>
  <c r="P123"/>
  <c r="P122"/>
  <c r="P119"/>
  <c r="P114"/>
  <c r="P113"/>
  <c r="P115" s="1"/>
  <c r="P112"/>
  <c r="P104"/>
  <c r="P103"/>
  <c r="P102"/>
  <c r="P94"/>
  <c r="P93"/>
  <c r="P95" s="1"/>
  <c r="P92"/>
  <c r="P89"/>
  <c r="P84"/>
  <c r="P83"/>
  <c r="P85" s="1"/>
  <c r="P82"/>
  <c r="P79"/>
  <c r="P59"/>
  <c r="P48"/>
  <c r="P42"/>
  <c r="P30"/>
  <c r="P154" s="1"/>
  <c r="P26"/>
  <c r="P153" s="1"/>
  <c r="P15"/>
  <c r="P5"/>
  <c r="P13" s="1"/>
  <c r="O125"/>
  <c r="O124"/>
  <c r="O123"/>
  <c r="O122"/>
  <c r="O119"/>
  <c r="O114"/>
  <c r="O113"/>
  <c r="O115" s="1"/>
  <c r="O112"/>
  <c r="O104"/>
  <c r="O103"/>
  <c r="O102"/>
  <c r="O94"/>
  <c r="O93"/>
  <c r="O92"/>
  <c r="O84"/>
  <c r="O83"/>
  <c r="O82"/>
  <c r="O79"/>
  <c r="O59"/>
  <c r="O48"/>
  <c r="O36"/>
  <c r="O30"/>
  <c r="O154" s="1"/>
  <c r="O26"/>
  <c r="O153" s="1"/>
  <c r="O15"/>
  <c r="O11"/>
  <c r="O5"/>
  <c r="O12" s="1"/>
  <c r="L89"/>
  <c r="L13"/>
  <c r="N5"/>
  <c r="N12" s="1"/>
  <c r="M5"/>
  <c r="M13" s="1"/>
  <c r="L5"/>
  <c r="L12" s="1"/>
  <c r="M30"/>
  <c r="M36" s="1"/>
  <c r="N30"/>
  <c r="N36" s="1"/>
  <c r="L30"/>
  <c r="K30"/>
  <c r="K36" s="1"/>
  <c r="F30"/>
  <c r="F36" s="1"/>
  <c r="D30"/>
  <c r="D36" s="1"/>
  <c r="I13"/>
  <c r="I12"/>
  <c r="I11"/>
  <c r="H11"/>
  <c r="H12"/>
  <c r="H13"/>
  <c r="G13"/>
  <c r="G12"/>
  <c r="G11"/>
  <c r="F11"/>
  <c r="F12"/>
  <c r="F13"/>
  <c r="E13"/>
  <c r="E12"/>
  <c r="E11"/>
  <c r="N124"/>
  <c r="N123"/>
  <c r="N125" s="1"/>
  <c r="N122"/>
  <c r="N119"/>
  <c r="N114"/>
  <c r="N113"/>
  <c r="N115" s="1"/>
  <c r="N112"/>
  <c r="N104"/>
  <c r="N103"/>
  <c r="N105" s="1"/>
  <c r="N102"/>
  <c r="N94"/>
  <c r="N93"/>
  <c r="N92"/>
  <c r="N84"/>
  <c r="N83"/>
  <c r="N82"/>
  <c r="N79"/>
  <c r="N59"/>
  <c r="N48"/>
  <c r="N26"/>
  <c r="N153" s="1"/>
  <c r="N15"/>
  <c r="M125"/>
  <c r="M124"/>
  <c r="M123"/>
  <c r="M122"/>
  <c r="M119"/>
  <c r="M114"/>
  <c r="M113"/>
  <c r="M115" s="1"/>
  <c r="M112"/>
  <c r="M104"/>
  <c r="M103"/>
  <c r="M105" s="1"/>
  <c r="M102"/>
  <c r="M94"/>
  <c r="M93"/>
  <c r="M95" s="1"/>
  <c r="M92"/>
  <c r="M84"/>
  <c r="M83"/>
  <c r="M82"/>
  <c r="M79"/>
  <c r="M59"/>
  <c r="M48"/>
  <c r="M42"/>
  <c r="M26"/>
  <c r="M153" s="1"/>
  <c r="M15"/>
  <c r="K5"/>
  <c r="K12" s="1"/>
  <c r="J5"/>
  <c r="J11" s="1"/>
  <c r="D5"/>
  <c r="D11" s="1"/>
  <c r="L124"/>
  <c r="L123"/>
  <c r="L122"/>
  <c r="L119"/>
  <c r="L114"/>
  <c r="L113"/>
  <c r="L115" s="1"/>
  <c r="L112"/>
  <c r="L104"/>
  <c r="L103"/>
  <c r="L102"/>
  <c r="L94"/>
  <c r="L93"/>
  <c r="L95" s="1"/>
  <c r="L92"/>
  <c r="L84"/>
  <c r="L83"/>
  <c r="L82"/>
  <c r="L79"/>
  <c r="L59"/>
  <c r="L48"/>
  <c r="L42"/>
  <c r="L26"/>
  <c r="L153" s="1"/>
  <c r="L15"/>
  <c r="K154"/>
  <c r="K124"/>
  <c r="K123"/>
  <c r="K122"/>
  <c r="K119"/>
  <c r="K114"/>
  <c r="K113"/>
  <c r="K112"/>
  <c r="K104"/>
  <c r="K103"/>
  <c r="K105" s="1"/>
  <c r="K102"/>
  <c r="K94"/>
  <c r="K93"/>
  <c r="K92"/>
  <c r="K75" s="1"/>
  <c r="K89"/>
  <c r="K84"/>
  <c r="K83"/>
  <c r="K85" s="1"/>
  <c r="K82"/>
  <c r="K79"/>
  <c r="K59"/>
  <c r="K48"/>
  <c r="K42"/>
  <c r="K26"/>
  <c r="K153" s="1"/>
  <c r="K15"/>
  <c r="I119"/>
  <c r="J119"/>
  <c r="H119"/>
  <c r="I109"/>
  <c r="H109"/>
  <c r="I99"/>
  <c r="H99"/>
  <c r="H104"/>
  <c r="H103"/>
  <c r="I104"/>
  <c r="I103"/>
  <c r="I105" s="1"/>
  <c r="H89"/>
  <c r="I89"/>
  <c r="J89"/>
  <c r="J79"/>
  <c r="I79"/>
  <c r="H79"/>
  <c r="J26"/>
  <c r="I26"/>
  <c r="H26"/>
  <c r="G26"/>
  <c r="F26"/>
  <c r="E26"/>
  <c r="D26"/>
  <c r="E15"/>
  <c r="F15"/>
  <c r="G15"/>
  <c r="H15"/>
  <c r="I15"/>
  <c r="J15"/>
  <c r="D15"/>
  <c r="H14"/>
  <c r="I14"/>
  <c r="E14"/>
  <c r="L85" l="1"/>
  <c r="K11"/>
  <c r="K14" s="1"/>
  <c r="L11"/>
  <c r="L14" s="1"/>
  <c r="O105"/>
  <c r="P12"/>
  <c r="P36"/>
  <c r="P75"/>
  <c r="N11"/>
  <c r="Q12"/>
  <c r="M75"/>
  <c r="D13"/>
  <c r="J13"/>
  <c r="M11"/>
  <c r="P11"/>
  <c r="P14" s="1"/>
  <c r="Q11"/>
  <c r="D12"/>
  <c r="K13"/>
  <c r="M12"/>
  <c r="M14" s="1"/>
  <c r="P105"/>
  <c r="N13"/>
  <c r="N14" s="1"/>
  <c r="H105"/>
  <c r="K115"/>
  <c r="K125"/>
  <c r="L75"/>
  <c r="L105"/>
  <c r="Q115"/>
  <c r="Q125"/>
  <c r="P125"/>
  <c r="Q154"/>
  <c r="Q155" s="1"/>
  <c r="P155"/>
  <c r="Q14"/>
  <c r="Q39"/>
  <c r="N75"/>
  <c r="O95"/>
  <c r="O75"/>
  <c r="N95"/>
  <c r="O85"/>
  <c r="N85"/>
  <c r="O39"/>
  <c r="P39"/>
  <c r="O155"/>
  <c r="O14"/>
  <c r="O13"/>
  <c r="L125"/>
  <c r="M85"/>
  <c r="K39"/>
  <c r="J12"/>
  <c r="J14" s="1"/>
  <c r="D14"/>
  <c r="F14"/>
  <c r="G14"/>
  <c r="K95"/>
  <c r="K155"/>
  <c r="J104"/>
  <c r="J103"/>
  <c r="J153"/>
  <c r="J124"/>
  <c r="J123"/>
  <c r="J122"/>
  <c r="J114"/>
  <c r="J113"/>
  <c r="J112"/>
  <c r="J102"/>
  <c r="J94"/>
  <c r="J93"/>
  <c r="J92"/>
  <c r="J84"/>
  <c r="J83"/>
  <c r="J85" s="1"/>
  <c r="J82"/>
  <c r="J59"/>
  <c r="J48"/>
  <c r="J42"/>
  <c r="G104"/>
  <c r="D154"/>
  <c r="D153"/>
  <c r="E104"/>
  <c r="E103"/>
  <c r="F154"/>
  <c r="E153"/>
  <c r="F153"/>
  <c r="G153"/>
  <c r="D42"/>
  <c r="I153"/>
  <c r="H153"/>
  <c r="J125" l="1"/>
  <c r="J105"/>
  <c r="J95"/>
  <c r="D155"/>
  <c r="J115"/>
  <c r="J75"/>
  <c r="F155"/>
  <c r="G124" l="1"/>
  <c r="G105"/>
  <c r="G114"/>
  <c r="G94"/>
  <c r="F114"/>
  <c r="F102"/>
  <c r="F94"/>
  <c r="F84"/>
  <c r="E124"/>
  <c r="E114"/>
  <c r="E94"/>
  <c r="E84"/>
  <c r="D124"/>
  <c r="D114"/>
  <c r="D104"/>
  <c r="D92"/>
  <c r="D84"/>
  <c r="F124"/>
  <c r="H124"/>
  <c r="I124"/>
  <c r="E123"/>
  <c r="F123"/>
  <c r="G123"/>
  <c r="H123"/>
  <c r="I123"/>
  <c r="H114"/>
  <c r="I114"/>
  <c r="E113"/>
  <c r="F113"/>
  <c r="G113"/>
  <c r="H113"/>
  <c r="I113"/>
  <c r="H94"/>
  <c r="I94"/>
  <c r="E93"/>
  <c r="F93"/>
  <c r="G93"/>
  <c r="H93"/>
  <c r="I93"/>
  <c r="G84"/>
  <c r="H84"/>
  <c r="I84"/>
  <c r="E83"/>
  <c r="F83"/>
  <c r="G83"/>
  <c r="H83"/>
  <c r="I83"/>
  <c r="D123"/>
  <c r="D113"/>
  <c r="D103"/>
  <c r="D93"/>
  <c r="D83"/>
  <c r="D39"/>
  <c r="F122"/>
  <c r="H122"/>
  <c r="I122"/>
  <c r="F112"/>
  <c r="G112"/>
  <c r="H112"/>
  <c r="I112"/>
  <c r="D112"/>
  <c r="E105"/>
  <c r="F105"/>
  <c r="E102"/>
  <c r="G102"/>
  <c r="H102"/>
  <c r="I102"/>
  <c r="G92"/>
  <c r="H92"/>
  <c r="I92"/>
  <c r="E82"/>
  <c r="F82"/>
  <c r="G82"/>
  <c r="H82"/>
  <c r="I82"/>
  <c r="E59"/>
  <c r="F59"/>
  <c r="G59"/>
  <c r="H59"/>
  <c r="I59"/>
  <c r="D59"/>
  <c r="E48"/>
  <c r="F48"/>
  <c r="G48"/>
  <c r="H48"/>
  <c r="I48"/>
  <c r="D48"/>
  <c r="E42"/>
  <c r="F42"/>
  <c r="G42"/>
  <c r="H42"/>
  <c r="I42"/>
  <c r="F39"/>
  <c r="D94" l="1"/>
  <c r="E122"/>
  <c r="E125"/>
  <c r="F92"/>
  <c r="G85"/>
  <c r="I125"/>
  <c r="E95"/>
  <c r="E115"/>
  <c r="D102"/>
  <c r="D122"/>
  <c r="E92"/>
  <c r="D95"/>
  <c r="D115"/>
  <c r="D105"/>
  <c r="G122"/>
  <c r="G75" s="1"/>
  <c r="I85"/>
  <c r="E85"/>
  <c r="H85"/>
  <c r="I95"/>
  <c r="I115"/>
  <c r="H115"/>
  <c r="F125"/>
  <c r="G95"/>
  <c r="G115"/>
  <c r="G125"/>
  <c r="E112"/>
  <c r="D125"/>
  <c r="I75"/>
  <c r="H75"/>
  <c r="H95"/>
  <c r="F115"/>
  <c r="F75"/>
  <c r="F95"/>
  <c r="F85"/>
  <c r="D85"/>
  <c r="D82"/>
  <c r="H125"/>
  <c r="D75" l="1"/>
  <c r="E75"/>
  <c r="E30"/>
  <c r="E154" l="1"/>
  <c r="E155" s="1"/>
  <c r="E36"/>
  <c r="E39"/>
  <c r="J30"/>
  <c r="J154" s="1"/>
  <c r="J155" s="1"/>
  <c r="I39"/>
  <c r="I30"/>
  <c r="I36" s="1"/>
  <c r="J39" l="1"/>
  <c r="J36"/>
  <c r="I154"/>
  <c r="I155" s="1"/>
  <c r="H30"/>
  <c r="H154" s="1"/>
  <c r="H155" s="1"/>
  <c r="G36"/>
  <c r="G30"/>
  <c r="G39" s="1"/>
  <c r="H39" l="1"/>
  <c r="H36"/>
  <c r="G154"/>
  <c r="G155" s="1"/>
  <c r="M39"/>
  <c r="N39"/>
  <c r="N154"/>
  <c r="N155" s="1"/>
  <c r="M154"/>
  <c r="M155" s="1"/>
  <c r="L39"/>
  <c r="L36"/>
  <c r="L154"/>
  <c r="L155" s="1"/>
</calcChain>
</file>

<file path=xl/sharedStrings.xml><?xml version="1.0" encoding="utf-8"?>
<sst xmlns="http://schemas.openxmlformats.org/spreadsheetml/2006/main" count="753" uniqueCount="196">
  <si>
    <t>ОТЧЕТ</t>
  </si>
  <si>
    <t>№ п/п</t>
  </si>
  <si>
    <t>Показатели</t>
  </si>
  <si>
    <t xml:space="preserve">Сумма, руб. </t>
  </si>
  <si>
    <t>Общая площадь дома, в том числе (для формы 2.1.)</t>
  </si>
  <si>
    <t>кв.м.</t>
  </si>
  <si>
    <t>общая площадь жилых помещений</t>
  </si>
  <si>
    <t>общая площадь нежилых помещений</t>
  </si>
  <si>
    <t>общая площадь помещений, входящих в состав общего имущества, в т.ч.</t>
  </si>
  <si>
    <t>подвал</t>
  </si>
  <si>
    <t>руб.</t>
  </si>
  <si>
    <t>Всего годовая стоимость работ:</t>
  </si>
  <si>
    <t>Тариф</t>
  </si>
  <si>
    <t>руб/м2</t>
  </si>
  <si>
    <t>Дата заполнения/внесения изменений</t>
  </si>
  <si>
    <t>Дата начало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</si>
  <si>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</si>
  <si>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</si>
  <si>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</si>
  <si>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</si>
  <si>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 содержание дома</t>
  </si>
  <si>
    <t>за текущий ремонт и ТО</t>
  </si>
  <si>
    <t>за услуги управления</t>
  </si>
  <si>
    <t>Получено денежных средств в 2017 году, в том числе:</t>
  </si>
  <si>
    <t>денежных средств от собственников/ нанимателей помещений</t>
  </si>
  <si>
    <t>целевых взносов от собственников/ нанимателей помещений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</si>
  <si>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</si>
  <si>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</si>
  <si>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</si>
  <si>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</si>
  <si>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</si>
  <si>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21.1.</t>
  </si>
  <si>
    <t>Наименование работ (услуг)</t>
  </si>
  <si>
    <t>Управление МКД</t>
  </si>
  <si>
    <t>22.1.</t>
  </si>
  <si>
    <t>Годовая фактическая стоимость работ (услуг)</t>
  </si>
  <si>
    <t>23.1.</t>
  </si>
  <si>
    <t>Наименование работы  (услуги), выполняемой в рамках указанного раздела работ (услуг)</t>
  </si>
  <si>
    <t>24.1.</t>
  </si>
  <si>
    <t>Периодичность выполнения работ (оказание услуг)</t>
  </si>
  <si>
    <t>ежедневно</t>
  </si>
  <si>
    <t>25.1.</t>
  </si>
  <si>
    <t>Еденица измерения</t>
  </si>
  <si>
    <t>26.1.</t>
  </si>
  <si>
    <t>Стоимость на единицу измерения</t>
  </si>
  <si>
    <t>21.2.</t>
  </si>
  <si>
    <t>ТР+ТО</t>
  </si>
  <si>
    <t>22.2.</t>
  </si>
  <si>
    <t>профосмотры</t>
  </si>
  <si>
    <t>промывка и опрессовка</t>
  </si>
  <si>
    <t>регулировка инженерных систем</t>
  </si>
  <si>
    <t>текущий ремонт</t>
  </si>
  <si>
    <t>текущий ремонт подрядным способом</t>
  </si>
  <si>
    <t>23.2.</t>
  </si>
  <si>
    <t>24.2.</t>
  </si>
  <si>
    <t>25.2.</t>
  </si>
  <si>
    <t>26.2.</t>
  </si>
  <si>
    <t>21.3.</t>
  </si>
  <si>
    <t>Содержание МКД</t>
  </si>
  <si>
    <t>22.3.</t>
  </si>
  <si>
    <t>23.3.</t>
  </si>
  <si>
    <t>24.3.</t>
  </si>
  <si>
    <t>25.3.</t>
  </si>
  <si>
    <t>26.3.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</si>
  <si>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</si>
  <si>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</si>
  <si>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</si>
  <si>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</si>
  <si>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</si>
  <si>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</si>
  <si>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услугам:</t>
  </si>
  <si>
    <t>Задолженность потребителей на 01.01.2017г.</t>
  </si>
  <si>
    <t>Авансовые платежи потребителей (на конец периода)</t>
  </si>
  <si>
    <t>Информация о предоставленных коммунальных услугах (заполняется по каждой коммунальной услуге)</t>
  </si>
  <si>
    <t>37.1.</t>
  </si>
  <si>
    <t>Вид коммунальной услуги</t>
  </si>
  <si>
    <t xml:space="preserve"> холодное водоснабжение</t>
  </si>
  <si>
    <t>38.1.</t>
  </si>
  <si>
    <t>Единица измерения</t>
  </si>
  <si>
    <t>куб.м.</t>
  </si>
  <si>
    <t>39.1.</t>
  </si>
  <si>
    <t>Общий объем потребления</t>
  </si>
  <si>
    <t>нат.показ.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</si>
  <si>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</si>
  <si>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</si>
  <si>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</si>
  <si>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</si>
  <si>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</si>
  <si>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</si>
  <si>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</si>
  <si>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</si>
  <si>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</si>
  <si>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</si>
  <si>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</si>
  <si>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</si>
  <si>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</si>
  <si>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Суммы пени и штрафов, уплаченные поставщику (поставщикам) коммунального ресурса</t>
  </si>
  <si>
    <t>37.2.</t>
  </si>
  <si>
    <t>водоотведение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</si>
  <si>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</si>
  <si>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</si>
  <si>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</si>
  <si>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</si>
  <si>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</si>
  <si>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</si>
  <si>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</si>
  <si>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</si>
  <si>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</si>
  <si>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</si>
  <si>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ХВС на подогрев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</si>
  <si>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</si>
  <si>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</si>
  <si>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</si>
  <si>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</si>
  <si>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</si>
  <si>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</si>
  <si>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</si>
  <si>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</si>
  <si>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</si>
  <si>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</si>
  <si>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Подогрев воды</t>
  </si>
  <si>
    <t>38.4.</t>
  </si>
  <si>
    <t>Гкал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</si>
  <si>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</si>
  <si>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</si>
  <si>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</si>
  <si>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</si>
  <si>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</si>
  <si>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</si>
  <si>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</si>
  <si>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</si>
  <si>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</si>
  <si>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отопление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</si>
  <si>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</si>
  <si>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</si>
  <si>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</si>
  <si>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</si>
  <si>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</si>
  <si>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</si>
  <si>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</si>
  <si>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</si>
  <si>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</si>
  <si>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37.6.</t>
  </si>
  <si>
    <t>электроснабжение</t>
  </si>
  <si>
    <t>38.6.</t>
  </si>
  <si>
    <t>кВт</t>
  </si>
  <si>
    <t>39.6.</t>
  </si>
  <si>
    <t>40.6.</t>
  </si>
  <si>
    <t>41.6.</t>
  </si>
  <si>
    <t>42.6.</t>
  </si>
  <si>
    <t>43.6.</t>
  </si>
  <si>
    <t>44.6.</t>
  </si>
  <si>
    <t>45.6.</t>
  </si>
  <si>
    <t>46.6.</t>
  </si>
  <si>
    <t>37.7.</t>
  </si>
  <si>
    <t>газоснабжение</t>
  </si>
  <si>
    <t>38.7.</t>
  </si>
  <si>
    <t>39.7.</t>
  </si>
  <si>
    <t>40.7.</t>
  </si>
  <si>
    <t>41.7.</t>
  </si>
  <si>
    <t>42.7.</t>
  </si>
  <si>
    <t>43.7.</t>
  </si>
  <si>
    <t>44.7.</t>
  </si>
  <si>
    <t>45.7.</t>
  </si>
  <si>
    <t>46.7.</t>
  </si>
  <si>
    <t>Информация о наличии претензий по качеству предоставленных коммунальных услуг</t>
  </si>
  <si>
    <t>-</t>
  </si>
  <si>
    <r>
      <t xml:space="preserve">Годовая плановая стоимость работ по управлению многоквартирным домом </t>
    </r>
    <r>
      <rPr>
        <b/>
        <sz val="7"/>
        <rFont val="Times New Roman"/>
        <family val="1"/>
        <charset val="204"/>
      </rPr>
      <t>(для формы 2.3.)</t>
    </r>
  </si>
  <si>
    <r>
      <t>Годовая плановая стоимость работ по содержанию помещений, входящих в состав общего имущества в многоквартирном доме</t>
    </r>
    <r>
      <rPr>
        <b/>
        <sz val="7"/>
        <rFont val="Times New Roman"/>
        <family val="1"/>
        <charset val="204"/>
      </rPr>
      <t xml:space="preserve"> (для формы 2.3.)</t>
    </r>
  </si>
  <si>
    <t>лестничные клетки, коридоры</t>
  </si>
  <si>
    <t>об исполнении управляющей организацией договора управления многоквартирного дома за 2017 год.</t>
  </si>
  <si>
    <t>31.12.2017г.</t>
  </si>
  <si>
    <t>Начислено за работы (услуги) по содержанию и текущему ремонту за 2017 год, в том числе:</t>
  </si>
  <si>
    <t>Авансовые платежи потребителей на 01.01.2018г.</t>
  </si>
  <si>
    <t>Переходящие остатки денежных средств на 01.01.2018г.</t>
  </si>
  <si>
    <t>Задолженность потребителей на01.01.2018г.</t>
  </si>
  <si>
    <t>Задолженность потребителей на 01.01.2018г.</t>
  </si>
  <si>
    <r>
      <t>Годовая плановая стоимость работ по ТР и тех.обслуж.инженерного оборудования и конструкт.элем. многоквартирного дома</t>
    </r>
    <r>
      <rPr>
        <b/>
        <sz val="7"/>
        <rFont val="Times New Roman"/>
        <family val="1"/>
        <charset val="204"/>
      </rPr>
      <t xml:space="preserve"> (для формы 2.3.)</t>
    </r>
  </si>
  <si>
    <t>1 Ильича 10</t>
  </si>
  <si>
    <t>1 Истомкинский пр. 14</t>
  </si>
  <si>
    <t>15.03.2018г.</t>
  </si>
  <si>
    <t>01.10.2017г.</t>
  </si>
  <si>
    <t>01.11.2017г.</t>
  </si>
  <si>
    <r>
      <t>Годовая плановая стоимость работ по ТР и тех.обслуж.инженерного оборудования и конструкт.элем. многоквартирного домома</t>
    </r>
    <r>
      <rPr>
        <b/>
        <sz val="7"/>
        <rFont val="Times New Roman"/>
        <family val="1"/>
        <charset val="204"/>
      </rPr>
      <t xml:space="preserve"> (для формы 2.3.)</t>
    </r>
  </si>
  <si>
    <t>1 Ильича 14</t>
  </si>
  <si>
    <t>1 Ильича 39</t>
  </si>
  <si>
    <t>3 Интернационала 117А</t>
  </si>
  <si>
    <t>3 Ильича 9</t>
  </si>
  <si>
    <t>3 Интернационала 24</t>
  </si>
  <si>
    <t>7 Ильича 6</t>
  </si>
  <si>
    <t>Ильича 2</t>
  </si>
  <si>
    <t>Картонный тупик 22/1</t>
  </si>
  <si>
    <t>Трамвайный переулок 2</t>
  </si>
  <si>
    <t>ТУСМ 1</t>
  </si>
  <si>
    <t>Шоссе Энтузиастов 1а</t>
  </si>
  <si>
    <t>Шоссе Энтузиастов 3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</si>
</sst>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13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sz val="7.5"/>
      <name val="Times New Roman"/>
      <family val="1"/>
      <charset val="204"/>
    </font>
    <font>
      <b/>
      <i/>
      <sz val="7.5"/>
      <name val="Times New Roman"/>
      <family val="1"/>
      <charset val="204"/>
    </font>
    <font>
      <i/>
      <sz val="7"/>
      <name val="Times New Roman"/>
      <family val="1"/>
      <charset val="204"/>
    </font>
    <font>
      <i/>
      <sz val="9"/>
      <name val="Times New Roman"/>
      <family val="1"/>
      <charset val="204"/>
    </font>
    <font>
      <sz val="7.5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0" fontId="11" fillId="0" borderId="2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164" fontId="11" fillId="0" borderId="2" xfId="0" applyNumberFormat="1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164" fontId="1" fillId="0" borderId="2" xfId="0" applyNumberFormat="1" applyFont="1" applyBorder="1" applyAlignment="1" applyProtection="1">
      <alignment horizontal="center" vertical="center" wrapText="1"/>
      <protection hidden="1"/>
    </xf>
    <xf numFmtId="0" fontId="10" fillId="0" borderId="0" xfId="0" applyFont="1" applyProtection="1"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left" vertical="center" wrapText="1"/>
      <protection hidden="1"/>
    </xf>
    <xf numFmtId="164" fontId="2" fillId="0" borderId="2" xfId="0" applyNumberFormat="1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left" vertical="center" wrapText="1"/>
      <protection hidden="1"/>
    </xf>
    <xf numFmtId="164" fontId="1" fillId="0" borderId="2" xfId="0" applyNumberFormat="1" applyFont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164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164" fontId="5" fillId="0" borderId="2" xfId="0" applyNumberFormat="1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165" fontId="1" fillId="0" borderId="2" xfId="0" applyNumberFormat="1" applyFont="1" applyBorder="1" applyAlignment="1" applyProtection="1">
      <alignment horizontal="center" vertical="center" wrapText="1"/>
      <protection hidden="1"/>
    </xf>
    <xf numFmtId="16" fontId="6" fillId="0" borderId="2" xfId="0" applyNumberFormat="1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left" vertical="center" wrapText="1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164" fontId="8" fillId="0" borderId="2" xfId="0" applyNumberFormat="1" applyFont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left" vertical="center" wrapText="1"/>
      <protection hidden="1"/>
    </xf>
    <xf numFmtId="164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left" vertical="center" wrapText="1"/>
      <protection hidden="1"/>
    </xf>
    <xf numFmtId="164" fontId="12" fillId="0" borderId="2" xfId="0" applyNumberFormat="1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left" vertical="center" wrapText="1"/>
      <protection hidden="1"/>
    </xf>
    <xf numFmtId="164" fontId="3" fillId="0" borderId="2" xfId="0" applyNumberFormat="1" applyFont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horizontal="left" vertical="center" wrapText="1"/>
      <protection hidden="1"/>
    </xf>
    <xf numFmtId="164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164" fontId="1" fillId="0" borderId="0" xfId="0" applyNumberFormat="1" applyFont="1" applyAlignment="1" applyProtection="1">
      <alignment horizontal="left" vertical="center" wrapText="1"/>
      <protection hidden="1"/>
    </xf>
    <xf numFmtId="164" fontId="1" fillId="0" borderId="0" xfId="0" applyNumberFormat="1" applyFont="1" applyAlignment="1" applyProtection="1">
      <alignment horizontal="right" vertical="center" wrapText="1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left" vertical="center" wrapText="1"/>
      <protection hidden="1"/>
    </xf>
    <xf numFmtId="166" fontId="1" fillId="0" borderId="2" xfId="0" applyNumberFormat="1" applyFont="1" applyBorder="1" applyAlignment="1" applyProtection="1">
      <alignment horizontal="center" vertical="center" wrapText="1"/>
      <protection hidden="1"/>
    </xf>
    <xf numFmtId="164" fontId="1" fillId="0" borderId="2" xfId="0" applyNumberFormat="1" applyFont="1" applyBorder="1" applyAlignment="1" applyProtection="1">
      <alignment horizontal="right" vertical="center" wrapText="1"/>
      <protection hidden="1"/>
    </xf>
    <xf numFmtId="164" fontId="1" fillId="0" borderId="2" xfId="0" applyNumberFormat="1" applyFont="1" applyFill="1" applyBorder="1" applyAlignment="1" applyProtection="1">
      <alignment horizontal="right" vertical="center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7"/>
  <sheetViews>
    <sheetView tabSelected="1" workbookViewId="0">
      <selection activeCell="D13" sqref="D13"/>
    </sheetView>
  </sheetViews>
  <sheetFormatPr defaultRowHeight="15"/>
  <cols>
    <col min="1" max="1" width="3.85546875" style="44" customWidth="1"/>
    <col min="2" max="2" width="42.85546875" style="16" customWidth="1"/>
    <col min="3" max="3" width="7.7109375" style="40" customWidth="1"/>
    <col min="4" max="4" width="24.5703125" style="40" customWidth="1"/>
    <col min="5" max="17" width="22.85546875" style="40" customWidth="1"/>
    <col min="18" max="16384" width="9.140625" style="2"/>
  </cols>
  <sheetData>
    <row r="1" spans="1:17" ht="32.25" customHeight="1">
      <c r="A1" s="46" t="s">
        <v>0</v>
      </c>
      <c r="B1" s="4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57" customHeight="1">
      <c r="A2" s="47" t="s">
        <v>170</v>
      </c>
      <c r="B2" s="47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2.5">
      <c r="A3" s="5" t="s">
        <v>1</v>
      </c>
      <c r="B3" s="6" t="s">
        <v>2</v>
      </c>
      <c r="C3" s="5"/>
      <c r="D3" s="7" t="s">
        <v>3</v>
      </c>
      <c r="E3" s="7" t="s">
        <v>3</v>
      </c>
      <c r="F3" s="7" t="s">
        <v>3</v>
      </c>
      <c r="G3" s="7" t="s">
        <v>3</v>
      </c>
      <c r="H3" s="7" t="s">
        <v>3</v>
      </c>
      <c r="I3" s="7" t="s">
        <v>3</v>
      </c>
      <c r="J3" s="7" t="s">
        <v>3</v>
      </c>
      <c r="K3" s="7" t="s">
        <v>3</v>
      </c>
      <c r="L3" s="7" t="s">
        <v>3</v>
      </c>
      <c r="M3" s="7" t="s">
        <v>3</v>
      </c>
      <c r="N3" s="7" t="s">
        <v>3</v>
      </c>
      <c r="O3" s="7" t="s">
        <v>3</v>
      </c>
      <c r="P3" s="7" t="s">
        <v>3</v>
      </c>
      <c r="Q3" s="7" t="s">
        <v>3</v>
      </c>
    </row>
    <row r="4" spans="1:17" s="10" customFormat="1">
      <c r="A4" s="8"/>
      <c r="B4" s="6"/>
      <c r="C4" s="8"/>
      <c r="D4" s="9" t="s">
        <v>178</v>
      </c>
      <c r="E4" s="9" t="s">
        <v>179</v>
      </c>
      <c r="F4" s="32" t="s">
        <v>184</v>
      </c>
      <c r="G4" s="9" t="s">
        <v>185</v>
      </c>
      <c r="H4" s="9" t="s">
        <v>186</v>
      </c>
      <c r="I4" s="32" t="s">
        <v>187</v>
      </c>
      <c r="J4" s="32" t="s">
        <v>188</v>
      </c>
      <c r="K4" s="32" t="s">
        <v>189</v>
      </c>
      <c r="L4" s="32" t="s">
        <v>190</v>
      </c>
      <c r="M4" s="32" t="s">
        <v>191</v>
      </c>
      <c r="N4" s="32" t="s">
        <v>192</v>
      </c>
      <c r="O4" s="32" t="s">
        <v>193</v>
      </c>
      <c r="P4" s="32" t="s">
        <v>194</v>
      </c>
      <c r="Q4" s="32" t="s">
        <v>195</v>
      </c>
    </row>
    <row r="5" spans="1:17" s="10" customFormat="1">
      <c r="A5" s="11"/>
      <c r="B5" s="12" t="s">
        <v>4</v>
      </c>
      <c r="C5" s="11" t="s">
        <v>5</v>
      </c>
      <c r="D5" s="13">
        <f>D6</f>
        <v>179.5</v>
      </c>
      <c r="E5" s="13">
        <v>378.4</v>
      </c>
      <c r="F5" s="13">
        <v>201.7</v>
      </c>
      <c r="G5" s="13">
        <v>157</v>
      </c>
      <c r="H5" s="13">
        <v>385.2</v>
      </c>
      <c r="I5" s="13">
        <v>314.2</v>
      </c>
      <c r="J5" s="13">
        <f t="shared" ref="J5:Q5" si="0">J6</f>
        <v>341.42</v>
      </c>
      <c r="K5" s="13">
        <f t="shared" si="0"/>
        <v>218.2</v>
      </c>
      <c r="L5" s="13">
        <f t="shared" si="0"/>
        <v>647.9</v>
      </c>
      <c r="M5" s="13">
        <f t="shared" si="0"/>
        <v>910.08</v>
      </c>
      <c r="N5" s="13">
        <f t="shared" si="0"/>
        <v>512.1</v>
      </c>
      <c r="O5" s="13">
        <f t="shared" si="0"/>
        <v>359.1</v>
      </c>
      <c r="P5" s="13">
        <f t="shared" si="0"/>
        <v>504.4</v>
      </c>
      <c r="Q5" s="13">
        <f t="shared" si="0"/>
        <v>370.6</v>
      </c>
    </row>
    <row r="6" spans="1:17" s="10" customFormat="1">
      <c r="A6" s="8"/>
      <c r="B6" s="14" t="s">
        <v>6</v>
      </c>
      <c r="C6" s="8" t="s">
        <v>5</v>
      </c>
      <c r="D6" s="9">
        <v>179.5</v>
      </c>
      <c r="E6" s="9">
        <v>378.4</v>
      </c>
      <c r="F6" s="9">
        <v>201.7</v>
      </c>
      <c r="G6" s="9">
        <v>157</v>
      </c>
      <c r="H6" s="9">
        <v>385.2</v>
      </c>
      <c r="I6" s="9">
        <v>314.2</v>
      </c>
      <c r="J6" s="9">
        <v>341.42</v>
      </c>
      <c r="K6" s="9">
        <v>218.2</v>
      </c>
      <c r="L6" s="9">
        <v>647.9</v>
      </c>
      <c r="M6" s="9">
        <v>910.08</v>
      </c>
      <c r="N6" s="9">
        <v>512.1</v>
      </c>
      <c r="O6" s="9">
        <v>359.1</v>
      </c>
      <c r="P6" s="9">
        <v>504.4</v>
      </c>
      <c r="Q6" s="9">
        <v>370.6</v>
      </c>
    </row>
    <row r="7" spans="1:17" s="10" customFormat="1">
      <c r="A7" s="8"/>
      <c r="B7" s="14" t="s">
        <v>7</v>
      </c>
      <c r="C7" s="8" t="s">
        <v>5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s="10" customFormat="1">
      <c r="A8" s="8"/>
      <c r="B8" s="14" t="s">
        <v>8</v>
      </c>
      <c r="C8" s="8" t="s">
        <v>5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>
      <c r="A9" s="8"/>
      <c r="B9" s="16" t="s">
        <v>169</v>
      </c>
      <c r="C9" s="8" t="s">
        <v>5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>
      <c r="A10" s="8"/>
      <c r="B10" s="14" t="s">
        <v>9</v>
      </c>
      <c r="C10" s="8" t="s">
        <v>5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21">
      <c r="A11" s="8"/>
      <c r="B11" s="14" t="s">
        <v>167</v>
      </c>
      <c r="C11" s="8" t="s">
        <v>10</v>
      </c>
      <c r="D11" s="9">
        <f>D5*D16*3</f>
        <v>113.08500000000001</v>
      </c>
      <c r="E11" s="9">
        <f>E5*E16*2</f>
        <v>158.928</v>
      </c>
      <c r="F11" s="9">
        <f>F5*F16*2</f>
        <v>84.713999999999999</v>
      </c>
      <c r="G11" s="9">
        <f>G5*G16*3</f>
        <v>98.91</v>
      </c>
      <c r="H11" s="9">
        <f>H5*H16*3</f>
        <v>242.67599999999999</v>
      </c>
      <c r="I11" s="9">
        <f>I5*I16*2</f>
        <v>131.964</v>
      </c>
      <c r="J11" s="9">
        <f>J5*J16*2</f>
        <v>143.3964</v>
      </c>
      <c r="K11" s="9">
        <f>K5*K16*3</f>
        <v>137.46599999999998</v>
      </c>
      <c r="L11" s="9">
        <f>L5*L16*2</f>
        <v>272.11799999999999</v>
      </c>
      <c r="M11" s="9">
        <f t="shared" ref="M11" si="1">M5*M16*3</f>
        <v>573.35040000000004</v>
      </c>
      <c r="N11" s="9">
        <f>N5*N16*2</f>
        <v>215.08199999999999</v>
      </c>
      <c r="O11" s="9">
        <f t="shared" ref="O11:P11" si="2">O5*O16*3</f>
        <v>226.233</v>
      </c>
      <c r="P11" s="9">
        <f t="shared" si="2"/>
        <v>317.77199999999999</v>
      </c>
      <c r="Q11" s="9">
        <f>Q5*Q16*2</f>
        <v>155.65200000000002</v>
      </c>
    </row>
    <row r="12" spans="1:17" ht="31.5">
      <c r="A12" s="8"/>
      <c r="B12" s="14" t="s">
        <v>177</v>
      </c>
      <c r="C12" s="8" t="s">
        <v>10</v>
      </c>
      <c r="D12" s="9">
        <f>D5*D17*3</f>
        <v>7705.9349999999995</v>
      </c>
      <c r="E12" s="9">
        <f>E5*E17*2</f>
        <v>10829.807999999999</v>
      </c>
      <c r="F12" s="9">
        <f>F5*F17*2</f>
        <v>5772.6539999999995</v>
      </c>
      <c r="G12" s="9">
        <f>G5*G17*3</f>
        <v>6740.01</v>
      </c>
      <c r="H12" s="9">
        <f>H5*H17*3</f>
        <v>16536.636000000002</v>
      </c>
      <c r="I12" s="9">
        <f>I5*I17*2</f>
        <v>8992.4040000000005</v>
      </c>
      <c r="J12" s="9">
        <f>J5*J17*2</f>
        <v>9771.4404000000013</v>
      </c>
      <c r="K12" s="9">
        <f>K5*K17*3</f>
        <v>9367.3260000000009</v>
      </c>
      <c r="L12" s="9">
        <f>L5*L17*2</f>
        <v>18542.898000000001</v>
      </c>
      <c r="M12" s="9">
        <f t="shared" ref="M12" si="3">M5*M17*3</f>
        <v>39069.734400000001</v>
      </c>
      <c r="N12" s="9">
        <f>N5*N17*2</f>
        <v>14656.302000000001</v>
      </c>
      <c r="O12" s="9">
        <f t="shared" ref="O12:P12" si="4">O5*O17*3</f>
        <v>15416.163</v>
      </c>
      <c r="P12" s="9">
        <f t="shared" si="4"/>
        <v>21653.892</v>
      </c>
      <c r="Q12" s="9">
        <f>Q5*Q17*2</f>
        <v>10606.572</v>
      </c>
    </row>
    <row r="13" spans="1:17" ht="31.5">
      <c r="A13" s="8"/>
      <c r="B13" s="14" t="s">
        <v>168</v>
      </c>
      <c r="C13" s="8" t="s">
        <v>10</v>
      </c>
      <c r="D13" s="9">
        <f>D5*D18*3</f>
        <v>3155.6100000000006</v>
      </c>
      <c r="E13" s="9">
        <f>E5*E18*2</f>
        <v>4434.848</v>
      </c>
      <c r="F13" s="9">
        <f>F5*F18*2</f>
        <v>2363.924</v>
      </c>
      <c r="G13" s="9">
        <f>G5*G18*3</f>
        <v>2760.0600000000004</v>
      </c>
      <c r="H13" s="9">
        <f>H5*H18*3</f>
        <v>6771.8159999999998</v>
      </c>
      <c r="I13" s="9">
        <f>I5*I18*2</f>
        <v>3682.424</v>
      </c>
      <c r="J13" s="9">
        <f>J5*J18*2</f>
        <v>4001.4424000000004</v>
      </c>
      <c r="K13" s="9">
        <f>K5*K18*3</f>
        <v>3835.9560000000001</v>
      </c>
      <c r="L13" s="9">
        <f>L5*L18*2</f>
        <v>7593.3879999999999</v>
      </c>
      <c r="M13" s="9">
        <f t="shared" ref="M13" si="5">M5*M18*3</f>
        <v>15999.206400000003</v>
      </c>
      <c r="N13" s="9">
        <f>N5*N18*2</f>
        <v>6001.8120000000008</v>
      </c>
      <c r="O13" s="9">
        <f t="shared" ref="O13:P13" si="6">O5*O18*3</f>
        <v>6312.9780000000001</v>
      </c>
      <c r="P13" s="9">
        <f t="shared" si="6"/>
        <v>8867.3520000000008</v>
      </c>
      <c r="Q13" s="9">
        <f>Q5*Q18*2</f>
        <v>4343.4320000000007</v>
      </c>
    </row>
    <row r="14" spans="1:17" s="10" customFormat="1">
      <c r="A14" s="17"/>
      <c r="B14" s="18" t="s">
        <v>11</v>
      </c>
      <c r="C14" s="19" t="s">
        <v>10</v>
      </c>
      <c r="D14" s="20">
        <f>D11+D12+D13</f>
        <v>10974.630000000001</v>
      </c>
      <c r="E14" s="20">
        <f t="shared" ref="E14:G14" si="7">E11+E12+E13</f>
        <v>15423.583999999999</v>
      </c>
      <c r="F14" s="20">
        <f t="shared" si="7"/>
        <v>8221.2919999999995</v>
      </c>
      <c r="G14" s="20">
        <f t="shared" si="7"/>
        <v>9598.98</v>
      </c>
      <c r="H14" s="20">
        <f t="shared" ref="H14" si="8">H11+H12+H13</f>
        <v>23551.128000000001</v>
      </c>
      <c r="I14" s="20">
        <f t="shared" ref="I14" si="9">I11+I12+I13</f>
        <v>12806.792000000001</v>
      </c>
      <c r="J14" s="20">
        <f t="shared" ref="J14:N14" si="10">J11+J12+J13</f>
        <v>13916.279200000001</v>
      </c>
      <c r="K14" s="20">
        <f t="shared" si="10"/>
        <v>13340.748000000001</v>
      </c>
      <c r="L14" s="20">
        <f t="shared" si="10"/>
        <v>26408.403999999999</v>
      </c>
      <c r="M14" s="20">
        <f t="shared" si="10"/>
        <v>55642.291200000007</v>
      </c>
      <c r="N14" s="20">
        <f t="shared" si="10"/>
        <v>20873.196000000004</v>
      </c>
      <c r="O14" s="20">
        <f t="shared" ref="O14:P14" si="11">O11+O12+O13</f>
        <v>21955.374</v>
      </c>
      <c r="P14" s="20">
        <f t="shared" si="11"/>
        <v>30839.016000000003</v>
      </c>
      <c r="Q14" s="20">
        <f t="shared" ref="Q14" si="12">Q11+Q12+Q13</f>
        <v>15105.656000000001</v>
      </c>
    </row>
    <row r="15" spans="1:17" s="10" customFormat="1">
      <c r="A15" s="8"/>
      <c r="B15" s="14" t="s">
        <v>12</v>
      </c>
      <c r="C15" s="8" t="s">
        <v>13</v>
      </c>
      <c r="D15" s="9">
        <f>D16+D17+D18</f>
        <v>20.380000000000003</v>
      </c>
      <c r="E15" s="9">
        <f t="shared" ref="E15:N15" si="13">E16+E17+E18</f>
        <v>20.380000000000003</v>
      </c>
      <c r="F15" s="9">
        <f t="shared" si="13"/>
        <v>20.380000000000003</v>
      </c>
      <c r="G15" s="9">
        <f t="shared" si="13"/>
        <v>20.380000000000003</v>
      </c>
      <c r="H15" s="9">
        <f t="shared" si="13"/>
        <v>20.380000000000003</v>
      </c>
      <c r="I15" s="9">
        <f t="shared" si="13"/>
        <v>20.380000000000003</v>
      </c>
      <c r="J15" s="9">
        <f t="shared" si="13"/>
        <v>20.380000000000003</v>
      </c>
      <c r="K15" s="9">
        <f t="shared" si="13"/>
        <v>20.380000000000003</v>
      </c>
      <c r="L15" s="9">
        <f t="shared" si="13"/>
        <v>20.380000000000003</v>
      </c>
      <c r="M15" s="9">
        <f t="shared" si="13"/>
        <v>20.380000000000003</v>
      </c>
      <c r="N15" s="9">
        <f t="shared" si="13"/>
        <v>20.380000000000003</v>
      </c>
      <c r="O15" s="9">
        <f t="shared" ref="O15:P15" si="14">O16+O17+O18</f>
        <v>20.380000000000003</v>
      </c>
      <c r="P15" s="9">
        <f t="shared" si="14"/>
        <v>20.380000000000003</v>
      </c>
      <c r="Q15" s="9">
        <f t="shared" ref="Q15" si="15">Q16+Q17+Q18</f>
        <v>20.380000000000003</v>
      </c>
    </row>
    <row r="16" spans="1:17" s="10" customFormat="1" ht="21">
      <c r="A16" s="8"/>
      <c r="B16" s="14" t="s">
        <v>167</v>
      </c>
      <c r="C16" s="8" t="s">
        <v>13</v>
      </c>
      <c r="D16" s="9">
        <v>0.21</v>
      </c>
      <c r="E16" s="9">
        <v>0.21</v>
      </c>
      <c r="F16" s="9">
        <v>0.21</v>
      </c>
      <c r="G16" s="9">
        <v>0.21</v>
      </c>
      <c r="H16" s="9">
        <v>0.21</v>
      </c>
      <c r="I16" s="9">
        <v>0.21</v>
      </c>
      <c r="J16" s="9">
        <v>0.21</v>
      </c>
      <c r="K16" s="9">
        <v>0.21</v>
      </c>
      <c r="L16" s="9">
        <v>0.21</v>
      </c>
      <c r="M16" s="9">
        <v>0.21</v>
      </c>
      <c r="N16" s="9">
        <v>0.21</v>
      </c>
      <c r="O16" s="9">
        <v>0.21</v>
      </c>
      <c r="P16" s="9">
        <v>0.21</v>
      </c>
      <c r="Q16" s="9">
        <v>0.21</v>
      </c>
    </row>
    <row r="17" spans="1:17" s="10" customFormat="1" ht="31.5">
      <c r="A17" s="8"/>
      <c r="B17" s="14" t="s">
        <v>183</v>
      </c>
      <c r="C17" s="8" t="s">
        <v>13</v>
      </c>
      <c r="D17" s="9">
        <v>14.31</v>
      </c>
      <c r="E17" s="9">
        <v>14.31</v>
      </c>
      <c r="F17" s="9">
        <v>14.31</v>
      </c>
      <c r="G17" s="9">
        <v>14.31</v>
      </c>
      <c r="H17" s="9">
        <v>14.31</v>
      </c>
      <c r="I17" s="9">
        <v>14.31</v>
      </c>
      <c r="J17" s="9">
        <v>14.31</v>
      </c>
      <c r="K17" s="9">
        <v>14.31</v>
      </c>
      <c r="L17" s="9">
        <v>14.31</v>
      </c>
      <c r="M17" s="9">
        <v>14.31</v>
      </c>
      <c r="N17" s="9">
        <v>14.31</v>
      </c>
      <c r="O17" s="9">
        <v>14.31</v>
      </c>
      <c r="P17" s="9">
        <v>14.31</v>
      </c>
      <c r="Q17" s="9">
        <v>14.31</v>
      </c>
    </row>
    <row r="18" spans="1:17" s="10" customFormat="1" ht="31.5">
      <c r="A18" s="8"/>
      <c r="B18" s="14" t="s">
        <v>168</v>
      </c>
      <c r="C18" s="8" t="s">
        <v>13</v>
      </c>
      <c r="D18" s="9">
        <v>5.86</v>
      </c>
      <c r="E18" s="9">
        <v>5.86</v>
      </c>
      <c r="F18" s="9">
        <v>5.86</v>
      </c>
      <c r="G18" s="9">
        <v>5.86</v>
      </c>
      <c r="H18" s="9">
        <v>5.86</v>
      </c>
      <c r="I18" s="9">
        <v>5.86</v>
      </c>
      <c r="J18" s="9">
        <v>5.86</v>
      </c>
      <c r="K18" s="9">
        <v>5.86</v>
      </c>
      <c r="L18" s="9">
        <v>5.86</v>
      </c>
      <c r="M18" s="9">
        <v>5.86</v>
      </c>
      <c r="N18" s="9">
        <v>5.86</v>
      </c>
      <c r="O18" s="9">
        <v>5.86</v>
      </c>
      <c r="P18" s="9">
        <v>5.86</v>
      </c>
      <c r="Q18" s="9">
        <v>5.86</v>
      </c>
    </row>
    <row r="19" spans="1:17">
      <c r="A19" s="8">
        <v>1</v>
      </c>
      <c r="B19" s="14" t="s">
        <v>14</v>
      </c>
      <c r="C19" s="21"/>
      <c r="D19" s="9" t="s">
        <v>180</v>
      </c>
      <c r="E19" s="9" t="s">
        <v>180</v>
      </c>
      <c r="F19" s="9" t="s">
        <v>180</v>
      </c>
      <c r="G19" s="9" t="s">
        <v>180</v>
      </c>
      <c r="H19" s="9" t="s">
        <v>180</v>
      </c>
      <c r="I19" s="9" t="s">
        <v>180</v>
      </c>
      <c r="J19" s="9" t="s">
        <v>180</v>
      </c>
      <c r="K19" s="9" t="s">
        <v>180</v>
      </c>
      <c r="L19" s="9" t="s">
        <v>180</v>
      </c>
      <c r="M19" s="9" t="s">
        <v>180</v>
      </c>
      <c r="N19" s="9" t="s">
        <v>180</v>
      </c>
      <c r="O19" s="9" t="s">
        <v>180</v>
      </c>
      <c r="P19" s="9" t="s">
        <v>180</v>
      </c>
      <c r="Q19" s="9" t="s">
        <v>180</v>
      </c>
    </row>
    <row r="20" spans="1:17">
      <c r="A20" s="8">
        <v>2</v>
      </c>
      <c r="B20" s="14" t="s">
        <v>15</v>
      </c>
      <c r="C20" s="21"/>
      <c r="D20" s="9" t="s">
        <v>181</v>
      </c>
      <c r="E20" s="9" t="s">
        <v>182</v>
      </c>
      <c r="F20" s="9" t="s">
        <v>182</v>
      </c>
      <c r="G20" s="9" t="s">
        <v>181</v>
      </c>
      <c r="H20" s="9" t="s">
        <v>181</v>
      </c>
      <c r="I20" s="9" t="s">
        <v>182</v>
      </c>
      <c r="J20" s="9" t="s">
        <v>182</v>
      </c>
      <c r="K20" s="9" t="s">
        <v>181</v>
      </c>
      <c r="L20" s="9" t="s">
        <v>182</v>
      </c>
      <c r="M20" s="9" t="s">
        <v>181</v>
      </c>
      <c r="N20" s="9" t="s">
        <v>182</v>
      </c>
      <c r="O20" s="9" t="s">
        <v>181</v>
      </c>
      <c r="P20" s="9" t="s">
        <v>181</v>
      </c>
      <c r="Q20" s="9" t="s">
        <v>182</v>
      </c>
    </row>
    <row r="21" spans="1:17">
      <c r="A21" s="8">
        <v>3</v>
      </c>
      <c r="B21" s="14" t="s">
        <v>16</v>
      </c>
      <c r="C21" s="21"/>
      <c r="D21" s="9" t="s">
        <v>171</v>
      </c>
      <c r="E21" s="9" t="s">
        <v>171</v>
      </c>
      <c r="F21" s="9" t="s">
        <v>171</v>
      </c>
      <c r="G21" s="9" t="s">
        <v>171</v>
      </c>
      <c r="H21" s="9" t="s">
        <v>171</v>
      </c>
      <c r="I21" s="9" t="s">
        <v>171</v>
      </c>
      <c r="J21" s="9" t="s">
        <v>171</v>
      </c>
      <c r="K21" s="9" t="s">
        <v>171</v>
      </c>
      <c r="L21" s="9" t="s">
        <v>171</v>
      </c>
      <c r="M21" s="9" t="s">
        <v>171</v>
      </c>
      <c r="N21" s="9" t="s">
        <v>171</v>
      </c>
      <c r="O21" s="9" t="s">
        <v>171</v>
      </c>
      <c r="P21" s="9" t="s">
        <v>171</v>
      </c>
      <c r="Q21" s="9" t="s">
        <v>171</v>
      </c>
    </row>
    <row r="22" spans="1:17" ht="21">
      <c r="A22" s="8"/>
      <c r="B22" s="12" t="s">
        <v>17</v>
      </c>
      <c r="C22" s="11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1:17">
      <c r="A23" s="8">
        <v>4</v>
      </c>
      <c r="B23" s="12" t="s">
        <v>18</v>
      </c>
      <c r="C23" s="11" t="s">
        <v>10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</row>
    <row r="24" spans="1:17">
      <c r="A24" s="8">
        <v>5</v>
      </c>
      <c r="B24" s="12" t="s">
        <v>19</v>
      </c>
      <c r="C24" s="11" t="s">
        <v>10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</row>
    <row r="25" spans="1:17">
      <c r="A25" s="19">
        <v>6</v>
      </c>
      <c r="B25" s="18" t="s">
        <v>71</v>
      </c>
      <c r="C25" s="19" t="s">
        <v>10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</row>
    <row r="26" spans="1:17" s="10" customFormat="1" ht="21">
      <c r="A26" s="19">
        <v>7</v>
      </c>
      <c r="B26" s="18" t="s">
        <v>172</v>
      </c>
      <c r="C26" s="19" t="s">
        <v>10</v>
      </c>
      <c r="D26" s="20">
        <f>D27+D28+D29</f>
        <v>10974.63</v>
      </c>
      <c r="E26" s="20">
        <f t="shared" ref="E26:N26" si="16">E27+E28+E29</f>
        <v>15423.58</v>
      </c>
      <c r="F26" s="20">
        <f t="shared" si="16"/>
        <v>8221.2799999999988</v>
      </c>
      <c r="G26" s="20">
        <f t="shared" si="16"/>
        <v>9598.98</v>
      </c>
      <c r="H26" s="20">
        <f t="shared" si="16"/>
        <v>23551.08</v>
      </c>
      <c r="I26" s="20">
        <f t="shared" si="16"/>
        <v>12806.779999999999</v>
      </c>
      <c r="J26" s="20">
        <f t="shared" si="16"/>
        <v>13745.079999999998</v>
      </c>
      <c r="K26" s="20">
        <f t="shared" si="16"/>
        <v>13340.729999999998</v>
      </c>
      <c r="L26" s="20">
        <f t="shared" si="16"/>
        <v>26408.36</v>
      </c>
      <c r="M26" s="20">
        <f t="shared" si="16"/>
        <v>55642.26</v>
      </c>
      <c r="N26" s="20">
        <f t="shared" si="16"/>
        <v>20873.2</v>
      </c>
      <c r="O26" s="20">
        <f t="shared" ref="O26:P26" si="17">O27+O28+O29</f>
        <v>21955.38</v>
      </c>
      <c r="P26" s="20">
        <f t="shared" si="17"/>
        <v>30839.010000000002</v>
      </c>
      <c r="Q26" s="20">
        <f t="shared" ref="Q26" si="18">Q27+Q28+Q29</f>
        <v>15105.64</v>
      </c>
    </row>
    <row r="27" spans="1:17" s="10" customFormat="1">
      <c r="A27" s="8">
        <v>8</v>
      </c>
      <c r="B27" s="14" t="s">
        <v>20</v>
      </c>
      <c r="C27" s="8" t="s">
        <v>10</v>
      </c>
      <c r="D27" s="32">
        <v>3155.64</v>
      </c>
      <c r="E27" s="32">
        <v>4434.84</v>
      </c>
      <c r="F27" s="9">
        <v>2363.9</v>
      </c>
      <c r="G27" s="9">
        <v>2760.06</v>
      </c>
      <c r="H27" s="9">
        <v>6771.81</v>
      </c>
      <c r="I27" s="9">
        <v>3682.44</v>
      </c>
      <c r="J27" s="9">
        <v>3952.22</v>
      </c>
      <c r="K27" s="9">
        <v>3835.95</v>
      </c>
      <c r="L27" s="9">
        <v>7593.38</v>
      </c>
      <c r="M27" s="9">
        <v>15999.27</v>
      </c>
      <c r="N27" s="9">
        <v>6001.82</v>
      </c>
      <c r="O27" s="9">
        <v>6312.99</v>
      </c>
      <c r="P27" s="9">
        <v>8867.34</v>
      </c>
      <c r="Q27" s="9">
        <v>4343.42</v>
      </c>
    </row>
    <row r="28" spans="1:17" s="10" customFormat="1">
      <c r="A28" s="8">
        <v>9</v>
      </c>
      <c r="B28" s="14" t="s">
        <v>21</v>
      </c>
      <c r="C28" s="8" t="s">
        <v>10</v>
      </c>
      <c r="D28" s="32">
        <v>7705.9</v>
      </c>
      <c r="E28" s="32">
        <v>10829.81</v>
      </c>
      <c r="F28" s="9">
        <v>5772.67</v>
      </c>
      <c r="G28" s="9">
        <v>6740.01</v>
      </c>
      <c r="H28" s="9">
        <v>16536.59</v>
      </c>
      <c r="I28" s="9">
        <v>8992.3799999999992</v>
      </c>
      <c r="J28" s="9">
        <v>9649.4599999999991</v>
      </c>
      <c r="K28" s="9">
        <v>9367.31</v>
      </c>
      <c r="L28" s="9">
        <v>18542.86</v>
      </c>
      <c r="M28" s="9">
        <v>39069.64</v>
      </c>
      <c r="N28" s="9">
        <v>14656.3</v>
      </c>
      <c r="O28" s="9">
        <v>15416.16</v>
      </c>
      <c r="P28" s="9">
        <v>21653.9</v>
      </c>
      <c r="Q28" s="9">
        <v>10606.57</v>
      </c>
    </row>
    <row r="29" spans="1:17" s="10" customFormat="1">
      <c r="A29" s="8">
        <v>10</v>
      </c>
      <c r="B29" s="14" t="s">
        <v>22</v>
      </c>
      <c r="C29" s="8" t="s">
        <v>10</v>
      </c>
      <c r="D29" s="32">
        <v>113.09</v>
      </c>
      <c r="E29" s="32">
        <v>158.93</v>
      </c>
      <c r="F29" s="9">
        <v>84.71</v>
      </c>
      <c r="G29" s="9">
        <v>98.91</v>
      </c>
      <c r="H29" s="9">
        <v>242.68</v>
      </c>
      <c r="I29" s="9">
        <v>131.96</v>
      </c>
      <c r="J29" s="9">
        <v>143.4</v>
      </c>
      <c r="K29" s="9">
        <v>137.47</v>
      </c>
      <c r="L29" s="9">
        <v>272.12</v>
      </c>
      <c r="M29" s="9">
        <v>573.35</v>
      </c>
      <c r="N29" s="9">
        <v>215.08</v>
      </c>
      <c r="O29" s="9">
        <v>226.23</v>
      </c>
      <c r="P29" s="9">
        <v>317.77</v>
      </c>
      <c r="Q29" s="9">
        <v>155.65</v>
      </c>
    </row>
    <row r="30" spans="1:17" s="10" customFormat="1">
      <c r="A30" s="11">
        <v>11</v>
      </c>
      <c r="B30" s="12" t="s">
        <v>23</v>
      </c>
      <c r="C30" s="11" t="s">
        <v>10</v>
      </c>
      <c r="D30" s="13">
        <f>D31</f>
        <v>4581.43</v>
      </c>
      <c r="E30" s="13">
        <f>E31</f>
        <v>7732.18</v>
      </c>
      <c r="F30" s="13">
        <f>F31</f>
        <v>1463.28</v>
      </c>
      <c r="G30" s="13">
        <f t="shared" ref="G30:K30" si="19">G31</f>
        <v>4793.37</v>
      </c>
      <c r="H30" s="13">
        <f t="shared" si="19"/>
        <v>16737.05</v>
      </c>
      <c r="I30" s="13">
        <f t="shared" si="19"/>
        <v>4662.9399999999996</v>
      </c>
      <c r="J30" s="13">
        <f t="shared" si="19"/>
        <v>3792.9</v>
      </c>
      <c r="K30" s="13">
        <f t="shared" si="19"/>
        <v>6585.35</v>
      </c>
      <c r="L30" s="13">
        <f>L31</f>
        <v>14986.69</v>
      </c>
      <c r="M30" s="13">
        <f t="shared" ref="M30:Q30" si="20">M31</f>
        <v>25202.52</v>
      </c>
      <c r="N30" s="13">
        <f t="shared" si="20"/>
        <v>12584.87</v>
      </c>
      <c r="O30" s="13">
        <f t="shared" si="20"/>
        <v>19051.37</v>
      </c>
      <c r="P30" s="13">
        <f t="shared" si="20"/>
        <v>24330.81</v>
      </c>
      <c r="Q30" s="13">
        <f t="shared" si="20"/>
        <v>10980.74</v>
      </c>
    </row>
    <row r="31" spans="1:17" s="10" customFormat="1">
      <c r="A31" s="8">
        <v>12</v>
      </c>
      <c r="B31" s="14" t="s">
        <v>24</v>
      </c>
      <c r="C31" s="8" t="s">
        <v>10</v>
      </c>
      <c r="D31" s="9">
        <v>4581.43</v>
      </c>
      <c r="E31" s="9">
        <v>7732.18</v>
      </c>
      <c r="F31" s="9">
        <v>1463.28</v>
      </c>
      <c r="G31" s="9">
        <v>4793.37</v>
      </c>
      <c r="H31" s="9">
        <v>16737.05</v>
      </c>
      <c r="I31" s="9">
        <v>4662.9399999999996</v>
      </c>
      <c r="J31" s="9">
        <v>3792.9</v>
      </c>
      <c r="K31" s="9">
        <v>6585.35</v>
      </c>
      <c r="L31" s="9">
        <v>14986.69</v>
      </c>
      <c r="M31" s="9">
        <v>25202.52</v>
      </c>
      <c r="N31" s="9">
        <v>12584.87</v>
      </c>
      <c r="O31" s="9">
        <v>19051.37</v>
      </c>
      <c r="P31" s="9">
        <v>24330.81</v>
      </c>
      <c r="Q31" s="9">
        <v>10980.74</v>
      </c>
    </row>
    <row r="32" spans="1:17" s="10" customFormat="1">
      <c r="A32" s="8">
        <v>13</v>
      </c>
      <c r="B32" s="14" t="s">
        <v>25</v>
      </c>
      <c r="C32" s="8" t="s">
        <v>10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</row>
    <row r="33" spans="1:17">
      <c r="A33" s="8">
        <v>14</v>
      </c>
      <c r="B33" s="14" t="s">
        <v>26</v>
      </c>
      <c r="C33" s="8" t="s">
        <v>10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</row>
    <row r="34" spans="1:17">
      <c r="A34" s="8">
        <v>15</v>
      </c>
      <c r="B34" s="14" t="s">
        <v>27</v>
      </c>
      <c r="C34" s="8" t="s">
        <v>10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</row>
    <row r="35" spans="1:17">
      <c r="A35" s="8">
        <v>16</v>
      </c>
      <c r="B35" s="14" t="s">
        <v>28</v>
      </c>
      <c r="C35" s="8" t="s">
        <v>10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</row>
    <row r="36" spans="1:17">
      <c r="A36" s="11">
        <v>17</v>
      </c>
      <c r="B36" s="12" t="s">
        <v>29</v>
      </c>
      <c r="C36" s="11" t="s">
        <v>10</v>
      </c>
      <c r="D36" s="13">
        <f>D30</f>
        <v>4581.43</v>
      </c>
      <c r="E36" s="13">
        <f>E30</f>
        <v>7732.18</v>
      </c>
      <c r="F36" s="13">
        <f t="shared" ref="F36:N36" si="21">F30</f>
        <v>1463.28</v>
      </c>
      <c r="G36" s="13">
        <f t="shared" si="21"/>
        <v>4793.37</v>
      </c>
      <c r="H36" s="13">
        <f t="shared" si="21"/>
        <v>16737.05</v>
      </c>
      <c r="I36" s="13">
        <f t="shared" si="21"/>
        <v>4662.9399999999996</v>
      </c>
      <c r="J36" s="13">
        <f t="shared" si="21"/>
        <v>3792.9</v>
      </c>
      <c r="K36" s="13">
        <f t="shared" si="21"/>
        <v>6585.35</v>
      </c>
      <c r="L36" s="13">
        <f t="shared" si="21"/>
        <v>14986.69</v>
      </c>
      <c r="M36" s="13">
        <f t="shared" si="21"/>
        <v>25202.52</v>
      </c>
      <c r="N36" s="13">
        <f t="shared" si="21"/>
        <v>12584.87</v>
      </c>
      <c r="O36" s="13">
        <f t="shared" ref="O36:P36" si="22">O30</f>
        <v>19051.37</v>
      </c>
      <c r="P36" s="13">
        <f t="shared" si="22"/>
        <v>24330.81</v>
      </c>
      <c r="Q36" s="13">
        <f t="shared" ref="Q36" si="23">Q30</f>
        <v>10980.74</v>
      </c>
    </row>
    <row r="37" spans="1:17">
      <c r="A37" s="11">
        <v>18</v>
      </c>
      <c r="B37" s="12" t="s">
        <v>173</v>
      </c>
      <c r="C37" s="11" t="s">
        <v>10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>
      <c r="A38" s="11">
        <v>19</v>
      </c>
      <c r="B38" s="12" t="s">
        <v>174</v>
      </c>
      <c r="C38" s="11" t="s">
        <v>10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>
      <c r="A39" s="19">
        <v>20</v>
      </c>
      <c r="B39" s="18" t="s">
        <v>175</v>
      </c>
      <c r="C39" s="19" t="s">
        <v>10</v>
      </c>
      <c r="D39" s="20">
        <f>D25+D26-D30</f>
        <v>6393.1999999999989</v>
      </c>
      <c r="E39" s="20">
        <f t="shared" ref="E39:I39" si="24">E25+E26-E30</f>
        <v>7691.4</v>
      </c>
      <c r="F39" s="20">
        <f t="shared" si="24"/>
        <v>6757.9999999999991</v>
      </c>
      <c r="G39" s="20">
        <f t="shared" si="24"/>
        <v>4805.6099999999997</v>
      </c>
      <c r="H39" s="20">
        <f t="shared" si="24"/>
        <v>6814.0300000000025</v>
      </c>
      <c r="I39" s="20">
        <f t="shared" si="24"/>
        <v>8143.8399999999992</v>
      </c>
      <c r="J39" s="20">
        <f t="shared" ref="J39:K39" si="25">J25+J26-J30</f>
        <v>9952.1799999999985</v>
      </c>
      <c r="K39" s="20">
        <f t="shared" si="25"/>
        <v>6755.3799999999974</v>
      </c>
      <c r="L39" s="20">
        <f t="shared" ref="L39:M39" si="26">L25+L26-L30</f>
        <v>11421.67</v>
      </c>
      <c r="M39" s="20">
        <f t="shared" si="26"/>
        <v>30439.74</v>
      </c>
      <c r="N39" s="20">
        <f t="shared" ref="N39:O39" si="27">N25+N26-N30</f>
        <v>8288.33</v>
      </c>
      <c r="O39" s="20">
        <f t="shared" si="27"/>
        <v>2904.010000000002</v>
      </c>
      <c r="P39" s="20">
        <f t="shared" ref="P39:Q39" si="28">P25+P26-P30</f>
        <v>6508.2000000000007</v>
      </c>
      <c r="Q39" s="20">
        <f t="shared" si="28"/>
        <v>4124.8999999999996</v>
      </c>
    </row>
    <row r="40" spans="1:17" ht="15" customHeight="1">
      <c r="A40" s="45" t="s">
        <v>30</v>
      </c>
      <c r="B40" s="48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</row>
    <row r="41" spans="1:17" ht="19.5">
      <c r="A41" s="22" t="s">
        <v>31</v>
      </c>
      <c r="B41" s="12" t="s">
        <v>32</v>
      </c>
      <c r="C41" s="11"/>
      <c r="D41" s="23" t="s">
        <v>33</v>
      </c>
      <c r="E41" s="23" t="s">
        <v>33</v>
      </c>
      <c r="F41" s="23" t="s">
        <v>33</v>
      </c>
      <c r="G41" s="23" t="s">
        <v>33</v>
      </c>
      <c r="H41" s="23" t="s">
        <v>33</v>
      </c>
      <c r="I41" s="23" t="s">
        <v>33</v>
      </c>
      <c r="J41" s="23" t="s">
        <v>33</v>
      </c>
      <c r="K41" s="23" t="s">
        <v>33</v>
      </c>
      <c r="L41" s="23" t="s">
        <v>33</v>
      </c>
      <c r="M41" s="23" t="s">
        <v>33</v>
      </c>
      <c r="N41" s="23" t="s">
        <v>33</v>
      </c>
      <c r="O41" s="23" t="s">
        <v>33</v>
      </c>
      <c r="P41" s="23" t="s">
        <v>33</v>
      </c>
      <c r="Q41" s="23" t="s">
        <v>33</v>
      </c>
    </row>
    <row r="42" spans="1:17" s="10" customFormat="1" ht="19.5">
      <c r="A42" s="24" t="s">
        <v>34</v>
      </c>
      <c r="B42" s="14" t="s">
        <v>35</v>
      </c>
      <c r="C42" s="8" t="s">
        <v>10</v>
      </c>
      <c r="D42" s="9">
        <f>D29</f>
        <v>113.09</v>
      </c>
      <c r="E42" s="9">
        <f t="shared" ref="E42:I42" si="29">E29</f>
        <v>158.93</v>
      </c>
      <c r="F42" s="9">
        <f t="shared" si="29"/>
        <v>84.71</v>
      </c>
      <c r="G42" s="9">
        <f t="shared" si="29"/>
        <v>98.91</v>
      </c>
      <c r="H42" s="9">
        <f t="shared" si="29"/>
        <v>242.68</v>
      </c>
      <c r="I42" s="9">
        <f t="shared" si="29"/>
        <v>131.96</v>
      </c>
      <c r="J42" s="9">
        <f t="shared" ref="J42:K42" si="30">J29</f>
        <v>143.4</v>
      </c>
      <c r="K42" s="9">
        <f t="shared" si="30"/>
        <v>137.47</v>
      </c>
      <c r="L42" s="9">
        <f t="shared" ref="L42:O42" si="31">L29</f>
        <v>272.12</v>
      </c>
      <c r="M42" s="9">
        <f t="shared" si="31"/>
        <v>573.35</v>
      </c>
      <c r="N42" s="9">
        <f t="shared" si="31"/>
        <v>215.08</v>
      </c>
      <c r="O42" s="9">
        <f t="shared" si="31"/>
        <v>226.23</v>
      </c>
      <c r="P42" s="9">
        <f t="shared" ref="P42:Q42" si="32">P29</f>
        <v>317.77</v>
      </c>
      <c r="Q42" s="9">
        <f t="shared" si="32"/>
        <v>155.65</v>
      </c>
    </row>
    <row r="43" spans="1:17" ht="21">
      <c r="A43" s="24" t="s">
        <v>36</v>
      </c>
      <c r="B43" s="14" t="s">
        <v>37</v>
      </c>
      <c r="C43" s="8"/>
      <c r="D43" s="23" t="s">
        <v>33</v>
      </c>
      <c r="E43" s="23" t="s">
        <v>33</v>
      </c>
      <c r="F43" s="23" t="s">
        <v>33</v>
      </c>
      <c r="G43" s="23" t="s">
        <v>33</v>
      </c>
      <c r="H43" s="23" t="s">
        <v>33</v>
      </c>
      <c r="I43" s="23" t="s">
        <v>33</v>
      </c>
      <c r="J43" s="23" t="s">
        <v>33</v>
      </c>
      <c r="K43" s="23" t="s">
        <v>33</v>
      </c>
      <c r="L43" s="23" t="s">
        <v>33</v>
      </c>
      <c r="M43" s="23" t="s">
        <v>33</v>
      </c>
      <c r="N43" s="23" t="s">
        <v>33</v>
      </c>
      <c r="O43" s="23" t="s">
        <v>33</v>
      </c>
      <c r="P43" s="23" t="s">
        <v>33</v>
      </c>
      <c r="Q43" s="23" t="s">
        <v>33</v>
      </c>
    </row>
    <row r="44" spans="1:17" ht="19.5">
      <c r="A44" s="24" t="s">
        <v>38</v>
      </c>
      <c r="B44" s="14" t="s">
        <v>39</v>
      </c>
      <c r="C44" s="21"/>
      <c r="D44" s="25" t="s">
        <v>40</v>
      </c>
      <c r="E44" s="25" t="s">
        <v>40</v>
      </c>
      <c r="F44" s="25" t="s">
        <v>40</v>
      </c>
      <c r="G44" s="25" t="s">
        <v>40</v>
      </c>
      <c r="H44" s="25" t="s">
        <v>40</v>
      </c>
      <c r="I44" s="25" t="s">
        <v>40</v>
      </c>
      <c r="J44" s="25" t="s">
        <v>40</v>
      </c>
      <c r="K44" s="25" t="s">
        <v>40</v>
      </c>
      <c r="L44" s="25" t="s">
        <v>40</v>
      </c>
      <c r="M44" s="25" t="s">
        <v>40</v>
      </c>
      <c r="N44" s="25" t="s">
        <v>40</v>
      </c>
      <c r="O44" s="25" t="s">
        <v>40</v>
      </c>
      <c r="P44" s="25" t="s">
        <v>40</v>
      </c>
      <c r="Q44" s="25" t="s">
        <v>40</v>
      </c>
    </row>
    <row r="45" spans="1:17" s="10" customFormat="1" ht="19.5">
      <c r="A45" s="24" t="s">
        <v>41</v>
      </c>
      <c r="B45" s="14" t="s">
        <v>42</v>
      </c>
      <c r="C45" s="8" t="s">
        <v>5</v>
      </c>
      <c r="D45" s="49">
        <v>179.5</v>
      </c>
      <c r="E45" s="49">
        <v>378.4</v>
      </c>
      <c r="F45" s="49">
        <v>201.7</v>
      </c>
      <c r="G45" s="49">
        <v>157</v>
      </c>
      <c r="H45" s="49">
        <v>385.2</v>
      </c>
      <c r="I45" s="9">
        <v>314.2</v>
      </c>
      <c r="J45" s="9">
        <v>341.42</v>
      </c>
      <c r="K45" s="9">
        <v>218.2</v>
      </c>
      <c r="L45" s="9">
        <v>647.9</v>
      </c>
      <c r="M45" s="9">
        <v>910.08</v>
      </c>
      <c r="N45" s="9">
        <v>512.1</v>
      </c>
      <c r="O45" s="9">
        <v>359.1</v>
      </c>
      <c r="P45" s="9">
        <v>504.4</v>
      </c>
      <c r="Q45" s="9">
        <v>370.6</v>
      </c>
    </row>
    <row r="46" spans="1:17" s="10" customFormat="1" ht="19.5">
      <c r="A46" s="24" t="s">
        <v>43</v>
      </c>
      <c r="B46" s="14" t="s">
        <v>44</v>
      </c>
      <c r="C46" s="8" t="s">
        <v>13</v>
      </c>
      <c r="D46" s="9">
        <v>0.21</v>
      </c>
      <c r="E46" s="9">
        <v>0.21</v>
      </c>
      <c r="F46" s="9">
        <v>0.21</v>
      </c>
      <c r="G46" s="9">
        <v>0.21</v>
      </c>
      <c r="H46" s="9">
        <v>0.21</v>
      </c>
      <c r="I46" s="9">
        <v>0.21</v>
      </c>
      <c r="J46" s="9">
        <v>0.21</v>
      </c>
      <c r="K46" s="9">
        <v>0.21</v>
      </c>
      <c r="L46" s="9">
        <v>0.21</v>
      </c>
      <c r="M46" s="9">
        <v>0.21</v>
      </c>
      <c r="N46" s="9">
        <v>0.21</v>
      </c>
      <c r="O46" s="9">
        <v>0.21</v>
      </c>
      <c r="P46" s="9">
        <v>0.21</v>
      </c>
      <c r="Q46" s="9">
        <v>0.21</v>
      </c>
    </row>
    <row r="47" spans="1:17" s="10" customFormat="1" ht="19.5">
      <c r="A47" s="22" t="s">
        <v>45</v>
      </c>
      <c r="B47" s="12" t="s">
        <v>32</v>
      </c>
      <c r="C47" s="11"/>
      <c r="D47" s="13" t="s">
        <v>46</v>
      </c>
      <c r="E47" s="13" t="s">
        <v>46</v>
      </c>
      <c r="F47" s="13" t="s">
        <v>46</v>
      </c>
      <c r="G47" s="13" t="s">
        <v>46</v>
      </c>
      <c r="H47" s="13" t="s">
        <v>46</v>
      </c>
      <c r="I47" s="13" t="s">
        <v>46</v>
      </c>
      <c r="J47" s="13" t="s">
        <v>46</v>
      </c>
      <c r="K47" s="13" t="s">
        <v>46</v>
      </c>
      <c r="L47" s="13" t="s">
        <v>46</v>
      </c>
      <c r="M47" s="13" t="s">
        <v>46</v>
      </c>
      <c r="N47" s="13" t="s">
        <v>46</v>
      </c>
      <c r="O47" s="13" t="s">
        <v>46</v>
      </c>
      <c r="P47" s="13" t="s">
        <v>46</v>
      </c>
      <c r="Q47" s="13" t="s">
        <v>46</v>
      </c>
    </row>
    <row r="48" spans="1:17" s="10" customFormat="1" ht="19.5">
      <c r="A48" s="24" t="s">
        <v>47</v>
      </c>
      <c r="B48" s="14" t="s">
        <v>35</v>
      </c>
      <c r="C48" s="5" t="s">
        <v>10</v>
      </c>
      <c r="D48" s="15">
        <f>D49+D50+D51+D52</f>
        <v>1538.3149999999998</v>
      </c>
      <c r="E48" s="15">
        <f t="shared" ref="E48:I48" si="33">E49+E50+E51+E52</f>
        <v>3242.8879999999995</v>
      </c>
      <c r="F48" s="15">
        <f t="shared" si="33"/>
        <v>1728.5689999999997</v>
      </c>
      <c r="G48" s="15">
        <f t="shared" si="33"/>
        <v>1345.49</v>
      </c>
      <c r="H48" s="15">
        <f t="shared" si="33"/>
        <v>11940.353999999999</v>
      </c>
      <c r="I48" s="15">
        <f t="shared" si="33"/>
        <v>2692.6939999999995</v>
      </c>
      <c r="J48" s="15">
        <f t="shared" ref="J48:K48" si="34">J49+J50+J51+J52</f>
        <v>2925.9694</v>
      </c>
      <c r="K48" s="15">
        <f t="shared" si="34"/>
        <v>1869.9739999999997</v>
      </c>
      <c r="L48" s="15">
        <f t="shared" ref="L48:M48" si="35">L49+L50+L51+L52</f>
        <v>5552.5029999999988</v>
      </c>
      <c r="M48" s="15">
        <f t="shared" si="35"/>
        <v>41443.195599999999</v>
      </c>
      <c r="N48" s="15">
        <f t="shared" ref="N48:O48" si="36">N49+N50+N51+N52</f>
        <v>11974.307000000001</v>
      </c>
      <c r="O48" s="15">
        <f t="shared" si="36"/>
        <v>3077.4870000000001</v>
      </c>
      <c r="P48" s="15">
        <f t="shared" ref="P48:Q48" si="37">P49+P50+P51+P52</f>
        <v>4322.7079999999987</v>
      </c>
      <c r="Q48" s="15">
        <f t="shared" si="37"/>
        <v>5473.8220000000001</v>
      </c>
    </row>
    <row r="49" spans="1:17" s="10" customFormat="1">
      <c r="A49" s="5"/>
      <c r="B49" s="14" t="s">
        <v>48</v>
      </c>
      <c r="C49" s="5" t="s">
        <v>10</v>
      </c>
      <c r="D49" s="9">
        <f>8.54*D6</f>
        <v>1532.9299999999998</v>
      </c>
      <c r="E49" s="9">
        <f t="shared" ref="E49:Q49" si="38">8.54*E6</f>
        <v>3231.5359999999996</v>
      </c>
      <c r="F49" s="9">
        <f t="shared" si="38"/>
        <v>1722.5179999999998</v>
      </c>
      <c r="G49" s="9">
        <f t="shared" si="38"/>
        <v>1340.78</v>
      </c>
      <c r="H49" s="9">
        <f t="shared" si="38"/>
        <v>3289.6079999999997</v>
      </c>
      <c r="I49" s="9">
        <f t="shared" si="38"/>
        <v>2683.2679999999996</v>
      </c>
      <c r="J49" s="9">
        <f t="shared" si="38"/>
        <v>2915.7267999999999</v>
      </c>
      <c r="K49" s="9">
        <f t="shared" si="38"/>
        <v>1863.4279999999997</v>
      </c>
      <c r="L49" s="9">
        <f t="shared" si="38"/>
        <v>5533.0659999999989</v>
      </c>
      <c r="M49" s="9">
        <f t="shared" si="38"/>
        <v>7772.0831999999991</v>
      </c>
      <c r="N49" s="9">
        <f t="shared" si="38"/>
        <v>4373.3339999999998</v>
      </c>
      <c r="O49" s="9">
        <f t="shared" si="38"/>
        <v>3066.7139999999999</v>
      </c>
      <c r="P49" s="9">
        <f t="shared" si="38"/>
        <v>4307.5759999999991</v>
      </c>
      <c r="Q49" s="9">
        <f t="shared" si="38"/>
        <v>3164.924</v>
      </c>
    </row>
    <row r="50" spans="1:17" s="10" customFormat="1">
      <c r="A50" s="5"/>
      <c r="B50" s="14" t="s">
        <v>49</v>
      </c>
      <c r="C50" s="5" t="s">
        <v>10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</row>
    <row r="51" spans="1:17" s="10" customFormat="1">
      <c r="A51" s="5"/>
      <c r="B51" s="14" t="s">
        <v>50</v>
      </c>
      <c r="C51" s="5" t="s">
        <v>10</v>
      </c>
      <c r="D51" s="9">
        <f>0.03*D6</f>
        <v>5.3849999999999998</v>
      </c>
      <c r="E51" s="9">
        <f t="shared" ref="E51:Q51" si="39">0.03*E6</f>
        <v>11.351999999999999</v>
      </c>
      <c r="F51" s="9">
        <f t="shared" si="39"/>
        <v>6.0509999999999993</v>
      </c>
      <c r="G51" s="9">
        <f t="shared" si="39"/>
        <v>4.71</v>
      </c>
      <c r="H51" s="9">
        <f t="shared" si="39"/>
        <v>11.555999999999999</v>
      </c>
      <c r="I51" s="9">
        <f t="shared" si="39"/>
        <v>9.4260000000000002</v>
      </c>
      <c r="J51" s="9">
        <f t="shared" si="39"/>
        <v>10.242599999999999</v>
      </c>
      <c r="K51" s="9">
        <f t="shared" si="39"/>
        <v>6.5459999999999994</v>
      </c>
      <c r="L51" s="9">
        <f t="shared" si="39"/>
        <v>19.436999999999998</v>
      </c>
      <c r="M51" s="9">
        <f t="shared" si="39"/>
        <v>27.302399999999999</v>
      </c>
      <c r="N51" s="9">
        <f t="shared" si="39"/>
        <v>15.363</v>
      </c>
      <c r="O51" s="9">
        <f t="shared" si="39"/>
        <v>10.773</v>
      </c>
      <c r="P51" s="9">
        <f t="shared" si="39"/>
        <v>15.131999999999998</v>
      </c>
      <c r="Q51" s="9">
        <f t="shared" si="39"/>
        <v>11.118</v>
      </c>
    </row>
    <row r="52" spans="1:17" s="10" customFormat="1">
      <c r="A52" s="5"/>
      <c r="B52" s="14" t="s">
        <v>51</v>
      </c>
      <c r="C52" s="5" t="s">
        <v>10</v>
      </c>
      <c r="D52" s="9"/>
      <c r="E52" s="9"/>
      <c r="F52" s="9"/>
      <c r="G52" s="9"/>
      <c r="H52" s="9">
        <f>5339.67+3299.52</f>
        <v>8639.19</v>
      </c>
      <c r="I52" s="9"/>
      <c r="J52" s="9"/>
      <c r="K52" s="9"/>
      <c r="L52" s="9"/>
      <c r="M52" s="9">
        <f>11760.99+17260.67+4622.15</f>
        <v>33643.81</v>
      </c>
      <c r="N52" s="9">
        <f>7585.61</f>
        <v>7585.61</v>
      </c>
      <c r="O52" s="9"/>
      <c r="P52" s="9"/>
      <c r="Q52" s="9">
        <f>2297.78</f>
        <v>2297.7800000000002</v>
      </c>
    </row>
    <row r="53" spans="1:17" s="10" customFormat="1">
      <c r="A53" s="5"/>
      <c r="B53" s="14" t="s">
        <v>52</v>
      </c>
      <c r="C53" s="5" t="s">
        <v>10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</row>
    <row r="54" spans="1:17" s="10" customFormat="1" ht="21">
      <c r="A54" s="24" t="s">
        <v>53</v>
      </c>
      <c r="B54" s="14" t="s">
        <v>37</v>
      </c>
      <c r="C54" s="5"/>
      <c r="D54" s="13" t="s">
        <v>46</v>
      </c>
      <c r="E54" s="13" t="s">
        <v>46</v>
      </c>
      <c r="F54" s="13" t="s">
        <v>46</v>
      </c>
      <c r="G54" s="13" t="s">
        <v>46</v>
      </c>
      <c r="H54" s="13" t="s">
        <v>46</v>
      </c>
      <c r="I54" s="13" t="s">
        <v>46</v>
      </c>
      <c r="J54" s="13" t="s">
        <v>46</v>
      </c>
      <c r="K54" s="13" t="s">
        <v>46</v>
      </c>
      <c r="L54" s="13" t="s">
        <v>46</v>
      </c>
      <c r="M54" s="13" t="s">
        <v>46</v>
      </c>
      <c r="N54" s="13" t="s">
        <v>46</v>
      </c>
      <c r="O54" s="13" t="s">
        <v>46</v>
      </c>
      <c r="P54" s="13" t="s">
        <v>46</v>
      </c>
      <c r="Q54" s="13" t="s">
        <v>46</v>
      </c>
    </row>
    <row r="55" spans="1:17" s="10" customFormat="1" ht="19.5">
      <c r="A55" s="24" t="s">
        <v>54</v>
      </c>
      <c r="B55" s="14" t="s">
        <v>39</v>
      </c>
      <c r="C55" s="21"/>
      <c r="D55" s="25" t="s">
        <v>40</v>
      </c>
      <c r="E55" s="25" t="s">
        <v>40</v>
      </c>
      <c r="F55" s="25" t="s">
        <v>40</v>
      </c>
      <c r="G55" s="25" t="s">
        <v>40</v>
      </c>
      <c r="H55" s="25" t="s">
        <v>40</v>
      </c>
      <c r="I55" s="25" t="s">
        <v>40</v>
      </c>
      <c r="J55" s="25" t="s">
        <v>40</v>
      </c>
      <c r="K55" s="25" t="s">
        <v>40</v>
      </c>
      <c r="L55" s="25" t="s">
        <v>40</v>
      </c>
      <c r="M55" s="25" t="s">
        <v>40</v>
      </c>
      <c r="N55" s="25" t="s">
        <v>40</v>
      </c>
      <c r="O55" s="25" t="s">
        <v>40</v>
      </c>
      <c r="P55" s="25" t="s">
        <v>40</v>
      </c>
      <c r="Q55" s="25" t="s">
        <v>40</v>
      </c>
    </row>
    <row r="56" spans="1:17" s="10" customFormat="1" ht="19.5">
      <c r="A56" s="24" t="s">
        <v>55</v>
      </c>
      <c r="B56" s="14" t="s">
        <v>42</v>
      </c>
      <c r="C56" s="8" t="s">
        <v>5</v>
      </c>
      <c r="D56" s="9">
        <v>179.5</v>
      </c>
      <c r="E56" s="9">
        <v>378.4</v>
      </c>
      <c r="F56" s="9">
        <v>201.7</v>
      </c>
      <c r="G56" s="9">
        <v>157</v>
      </c>
      <c r="H56" s="9">
        <v>385.2</v>
      </c>
      <c r="I56" s="9">
        <v>314.2</v>
      </c>
      <c r="J56" s="9">
        <v>341.42</v>
      </c>
      <c r="K56" s="9">
        <v>218.2</v>
      </c>
      <c r="L56" s="9">
        <v>647.9</v>
      </c>
      <c r="M56" s="9">
        <v>910.08</v>
      </c>
      <c r="N56" s="9">
        <v>512.1</v>
      </c>
      <c r="O56" s="9">
        <v>359.1</v>
      </c>
      <c r="P56" s="9">
        <v>504.4</v>
      </c>
      <c r="Q56" s="9">
        <v>370.6</v>
      </c>
    </row>
    <row r="57" spans="1:17" s="10" customFormat="1" ht="19.5">
      <c r="A57" s="24" t="s">
        <v>56</v>
      </c>
      <c r="B57" s="14" t="s">
        <v>44</v>
      </c>
      <c r="C57" s="8" t="s">
        <v>13</v>
      </c>
      <c r="D57" s="9">
        <v>14.31</v>
      </c>
      <c r="E57" s="9">
        <v>14.31</v>
      </c>
      <c r="F57" s="9">
        <v>14.31</v>
      </c>
      <c r="G57" s="9">
        <v>14.31</v>
      </c>
      <c r="H57" s="9">
        <v>14.31</v>
      </c>
      <c r="I57" s="9">
        <v>14.31</v>
      </c>
      <c r="J57" s="9">
        <v>14.31</v>
      </c>
      <c r="K57" s="9">
        <v>14.31</v>
      </c>
      <c r="L57" s="9">
        <v>14.31</v>
      </c>
      <c r="M57" s="9">
        <v>14.31</v>
      </c>
      <c r="N57" s="9">
        <v>14.31</v>
      </c>
      <c r="O57" s="9">
        <v>14.31</v>
      </c>
      <c r="P57" s="9">
        <v>14.31</v>
      </c>
      <c r="Q57" s="9">
        <v>14.31</v>
      </c>
    </row>
    <row r="58" spans="1:17" s="10" customFormat="1" ht="19.5">
      <c r="A58" s="22" t="s">
        <v>57</v>
      </c>
      <c r="B58" s="12" t="s">
        <v>32</v>
      </c>
      <c r="C58" s="11"/>
      <c r="D58" s="23" t="s">
        <v>58</v>
      </c>
      <c r="E58" s="23" t="s">
        <v>58</v>
      </c>
      <c r="F58" s="23" t="s">
        <v>58</v>
      </c>
      <c r="G58" s="23" t="s">
        <v>58</v>
      </c>
      <c r="H58" s="23" t="s">
        <v>58</v>
      </c>
      <c r="I58" s="23" t="s">
        <v>58</v>
      </c>
      <c r="J58" s="23" t="s">
        <v>58</v>
      </c>
      <c r="K58" s="23" t="s">
        <v>58</v>
      </c>
      <c r="L58" s="23" t="s">
        <v>58</v>
      </c>
      <c r="M58" s="23" t="s">
        <v>58</v>
      </c>
      <c r="N58" s="23" t="s">
        <v>58</v>
      </c>
      <c r="O58" s="23" t="s">
        <v>58</v>
      </c>
      <c r="P58" s="23" t="s">
        <v>58</v>
      </c>
      <c r="Q58" s="23" t="s">
        <v>58</v>
      </c>
    </row>
    <row r="59" spans="1:17" s="10" customFormat="1" ht="19.5">
      <c r="A59" s="26" t="s">
        <v>59</v>
      </c>
      <c r="B59" s="27" t="s">
        <v>35</v>
      </c>
      <c r="C59" s="28" t="s">
        <v>10</v>
      </c>
      <c r="D59" s="29">
        <f>D27</f>
        <v>3155.64</v>
      </c>
      <c r="E59" s="29">
        <f t="shared" ref="E59:I59" si="40">E27</f>
        <v>4434.84</v>
      </c>
      <c r="F59" s="29">
        <f t="shared" si="40"/>
        <v>2363.9</v>
      </c>
      <c r="G59" s="29">
        <f t="shared" si="40"/>
        <v>2760.06</v>
      </c>
      <c r="H59" s="29">
        <f t="shared" si="40"/>
        <v>6771.81</v>
      </c>
      <c r="I59" s="29">
        <f t="shared" si="40"/>
        <v>3682.44</v>
      </c>
      <c r="J59" s="29">
        <f t="shared" ref="J59:K59" si="41">J27</f>
        <v>3952.22</v>
      </c>
      <c r="K59" s="29">
        <f t="shared" si="41"/>
        <v>3835.95</v>
      </c>
      <c r="L59" s="29">
        <f t="shared" ref="L59:M59" si="42">L27</f>
        <v>7593.38</v>
      </c>
      <c r="M59" s="29">
        <f t="shared" si="42"/>
        <v>15999.27</v>
      </c>
      <c r="N59" s="29">
        <f t="shared" ref="N59:O59" si="43">N27</f>
        <v>6001.82</v>
      </c>
      <c r="O59" s="29">
        <f t="shared" si="43"/>
        <v>6312.99</v>
      </c>
      <c r="P59" s="29">
        <f t="shared" ref="P59:Q59" si="44">P27</f>
        <v>8867.34</v>
      </c>
      <c r="Q59" s="29">
        <f t="shared" si="44"/>
        <v>4343.42</v>
      </c>
    </row>
    <row r="60" spans="1:17" s="10" customFormat="1" ht="21">
      <c r="A60" s="26" t="s">
        <v>60</v>
      </c>
      <c r="B60" s="14" t="s">
        <v>37</v>
      </c>
      <c r="C60" s="28"/>
      <c r="D60" s="23" t="s">
        <v>58</v>
      </c>
      <c r="E60" s="23" t="s">
        <v>58</v>
      </c>
      <c r="F60" s="23" t="s">
        <v>58</v>
      </c>
      <c r="G60" s="23" t="s">
        <v>58</v>
      </c>
      <c r="H60" s="23" t="s">
        <v>58</v>
      </c>
      <c r="I60" s="23" t="s">
        <v>58</v>
      </c>
      <c r="J60" s="23" t="s">
        <v>58</v>
      </c>
      <c r="K60" s="23" t="s">
        <v>58</v>
      </c>
      <c r="L60" s="23" t="s">
        <v>58</v>
      </c>
      <c r="M60" s="23" t="s">
        <v>58</v>
      </c>
      <c r="N60" s="23" t="s">
        <v>58</v>
      </c>
      <c r="O60" s="23" t="s">
        <v>58</v>
      </c>
      <c r="P60" s="23" t="s">
        <v>58</v>
      </c>
      <c r="Q60" s="23" t="s">
        <v>58</v>
      </c>
    </row>
    <row r="61" spans="1:17" s="10" customFormat="1" ht="19.5">
      <c r="A61" s="26" t="s">
        <v>61</v>
      </c>
      <c r="B61" s="14" t="s">
        <v>39</v>
      </c>
      <c r="C61" s="28"/>
      <c r="D61" s="25" t="s">
        <v>40</v>
      </c>
      <c r="E61" s="25" t="s">
        <v>40</v>
      </c>
      <c r="F61" s="25" t="s">
        <v>40</v>
      </c>
      <c r="G61" s="25" t="s">
        <v>40</v>
      </c>
      <c r="H61" s="25" t="s">
        <v>40</v>
      </c>
      <c r="I61" s="25" t="s">
        <v>40</v>
      </c>
      <c r="J61" s="25" t="s">
        <v>40</v>
      </c>
      <c r="K61" s="25" t="s">
        <v>40</v>
      </c>
      <c r="L61" s="25" t="s">
        <v>40</v>
      </c>
      <c r="M61" s="25" t="s">
        <v>40</v>
      </c>
      <c r="N61" s="25" t="s">
        <v>40</v>
      </c>
      <c r="O61" s="25" t="s">
        <v>40</v>
      </c>
      <c r="P61" s="25" t="s">
        <v>40</v>
      </c>
      <c r="Q61" s="25" t="s">
        <v>40</v>
      </c>
    </row>
    <row r="62" spans="1:17" s="10" customFormat="1" ht="19.5">
      <c r="A62" s="24" t="s">
        <v>62</v>
      </c>
      <c r="B62" s="14" t="s">
        <v>42</v>
      </c>
      <c r="C62" s="8" t="s">
        <v>5</v>
      </c>
      <c r="D62" s="9">
        <v>179.5</v>
      </c>
      <c r="E62" s="9">
        <v>378.4</v>
      </c>
      <c r="F62" s="9">
        <v>201.7</v>
      </c>
      <c r="G62" s="9">
        <v>157</v>
      </c>
      <c r="H62" s="9">
        <v>385.2</v>
      </c>
      <c r="I62" s="9">
        <v>314.2</v>
      </c>
      <c r="J62" s="9">
        <v>341.42</v>
      </c>
      <c r="K62" s="9">
        <v>218.2</v>
      </c>
      <c r="L62" s="9">
        <v>647.9</v>
      </c>
      <c r="M62" s="9">
        <v>910.08</v>
      </c>
      <c r="N62" s="9">
        <v>512.1</v>
      </c>
      <c r="O62" s="9">
        <v>359.1</v>
      </c>
      <c r="P62" s="9">
        <v>504.4</v>
      </c>
      <c r="Q62" s="9">
        <v>370.6</v>
      </c>
    </row>
    <row r="63" spans="1:17" s="10" customFormat="1" ht="19.5">
      <c r="A63" s="24" t="s">
        <v>63</v>
      </c>
      <c r="B63" s="14" t="s">
        <v>44</v>
      </c>
      <c r="C63" s="8" t="s">
        <v>13</v>
      </c>
      <c r="D63" s="9">
        <v>5.86</v>
      </c>
      <c r="E63" s="9">
        <v>5.86</v>
      </c>
      <c r="F63" s="9">
        <v>5.86</v>
      </c>
      <c r="G63" s="9">
        <v>5.86</v>
      </c>
      <c r="H63" s="9">
        <v>5.86</v>
      </c>
      <c r="I63" s="9">
        <v>5.86</v>
      </c>
      <c r="J63" s="9">
        <v>5.86</v>
      </c>
      <c r="K63" s="9">
        <v>5.86</v>
      </c>
      <c r="L63" s="9">
        <v>5.86</v>
      </c>
      <c r="M63" s="9">
        <v>5.86</v>
      </c>
      <c r="N63" s="9">
        <v>5.86</v>
      </c>
      <c r="O63" s="9">
        <v>5.86</v>
      </c>
      <c r="P63" s="9">
        <v>5.86</v>
      </c>
      <c r="Q63" s="9">
        <v>5.86</v>
      </c>
    </row>
    <row r="64" spans="1:17" s="10" customFormat="1" ht="15" customHeight="1">
      <c r="A64" s="45" t="s">
        <v>64</v>
      </c>
      <c r="B64" s="48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</row>
    <row r="65" spans="1:17">
      <c r="A65" s="30">
        <v>27</v>
      </c>
      <c r="B65" s="31" t="s">
        <v>65</v>
      </c>
      <c r="C65" s="30" t="s">
        <v>66</v>
      </c>
      <c r="D65" s="9">
        <v>0</v>
      </c>
      <c r="E65" s="9">
        <v>0</v>
      </c>
      <c r="F65" s="50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</row>
    <row r="66" spans="1:17">
      <c r="A66" s="30">
        <v>28</v>
      </c>
      <c r="B66" s="31" t="s">
        <v>67</v>
      </c>
      <c r="C66" s="30" t="s">
        <v>66</v>
      </c>
      <c r="D66" s="32">
        <v>0</v>
      </c>
      <c r="E66" s="32">
        <v>0</v>
      </c>
      <c r="F66" s="51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</row>
    <row r="67" spans="1:17">
      <c r="A67" s="30">
        <v>29</v>
      </c>
      <c r="B67" s="31" t="s">
        <v>68</v>
      </c>
      <c r="C67" s="30" t="s">
        <v>66</v>
      </c>
      <c r="D67" s="32">
        <v>0</v>
      </c>
      <c r="E67" s="32">
        <v>0</v>
      </c>
      <c r="F67" s="51" t="s">
        <v>166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</row>
    <row r="68" spans="1:17">
      <c r="A68" s="33">
        <v>30</v>
      </c>
      <c r="B68" s="34" t="s">
        <v>69</v>
      </c>
      <c r="C68" s="33" t="s">
        <v>10</v>
      </c>
      <c r="D68" s="32">
        <v>0</v>
      </c>
      <c r="E68" s="32">
        <v>0</v>
      </c>
      <c r="F68" s="51" t="s">
        <v>166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</row>
    <row r="69" spans="1:17" ht="21">
      <c r="A69" s="11"/>
      <c r="B69" s="12" t="s">
        <v>70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</row>
    <row r="70" spans="1:17">
      <c r="A70" s="11">
        <v>31</v>
      </c>
      <c r="B70" s="12" t="s">
        <v>18</v>
      </c>
      <c r="C70" s="11" t="s">
        <v>10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</row>
    <row r="71" spans="1:17">
      <c r="A71" s="11">
        <v>32</v>
      </c>
      <c r="B71" s="12" t="s">
        <v>19</v>
      </c>
      <c r="C71" s="11" t="s">
        <v>10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</row>
    <row r="72" spans="1:17">
      <c r="A72" s="19">
        <v>33</v>
      </c>
      <c r="B72" s="18" t="s">
        <v>71</v>
      </c>
      <c r="C72" s="19" t="s">
        <v>10</v>
      </c>
      <c r="D72" s="20"/>
      <c r="E72" s="20"/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</row>
    <row r="73" spans="1:17">
      <c r="A73" s="11">
        <v>34</v>
      </c>
      <c r="B73" s="12" t="s">
        <v>72</v>
      </c>
      <c r="C73" s="11" t="s">
        <v>10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</row>
    <row r="74" spans="1:17">
      <c r="A74" s="11">
        <v>35</v>
      </c>
      <c r="B74" s="12" t="s">
        <v>174</v>
      </c>
      <c r="C74" s="11" t="s">
        <v>10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</row>
    <row r="75" spans="1:17">
      <c r="A75" s="19">
        <v>36</v>
      </c>
      <c r="B75" s="18" t="s">
        <v>176</v>
      </c>
      <c r="C75" s="19" t="s">
        <v>10</v>
      </c>
      <c r="D75" s="20">
        <f t="shared" ref="D75:I75" si="45">D82+D92+D102+D112+D122+D72</f>
        <v>2136.1000000000004</v>
      </c>
      <c r="E75" s="20">
        <f t="shared" si="45"/>
        <v>32187.870000000003</v>
      </c>
      <c r="F75" s="20">
        <f t="shared" si="45"/>
        <v>2207.14</v>
      </c>
      <c r="G75" s="20">
        <f t="shared" si="45"/>
        <v>3007.2</v>
      </c>
      <c r="H75" s="20">
        <f t="shared" si="45"/>
        <v>5973.4800000000005</v>
      </c>
      <c r="I75" s="20">
        <f t="shared" si="45"/>
        <v>4465.0200000000004</v>
      </c>
      <c r="J75" s="20">
        <f t="shared" ref="J75:K75" si="46">J82+J92+J102+J112+J122+J72</f>
        <v>4811.5200000000004</v>
      </c>
      <c r="K75" s="20">
        <f t="shared" si="46"/>
        <v>102.22</v>
      </c>
      <c r="L75" s="20">
        <f t="shared" ref="L75:M75" si="47">L82+L92+L102+L112+L122+L72</f>
        <v>47940.040000000008</v>
      </c>
      <c r="M75" s="20">
        <f t="shared" si="47"/>
        <v>106867.48000000001</v>
      </c>
      <c r="N75" s="20">
        <f t="shared" ref="N75:O75" si="48">N82+N92+N102+N112+N122+N72</f>
        <v>32335.429999999997</v>
      </c>
      <c r="O75" s="20">
        <f t="shared" si="48"/>
        <v>12489.319999999996</v>
      </c>
      <c r="P75" s="20">
        <f t="shared" ref="P75:Q75" si="49">P82+P92+P102+P112+P122+P72</f>
        <v>21296.98000000001</v>
      </c>
      <c r="Q75" s="20">
        <f t="shared" si="49"/>
        <v>1659.3000000000002</v>
      </c>
    </row>
    <row r="76" spans="1:17" ht="15" customHeight="1">
      <c r="A76" s="45" t="s">
        <v>73</v>
      </c>
      <c r="B76" s="48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</row>
    <row r="77" spans="1:17" ht="19.5">
      <c r="A77" s="22" t="s">
        <v>74</v>
      </c>
      <c r="B77" s="12" t="s">
        <v>75</v>
      </c>
      <c r="C77" s="43"/>
      <c r="D77" s="35" t="s">
        <v>76</v>
      </c>
      <c r="E77" s="35" t="s">
        <v>76</v>
      </c>
      <c r="F77" s="35" t="s">
        <v>76</v>
      </c>
      <c r="G77" s="35" t="s">
        <v>76</v>
      </c>
      <c r="H77" s="35" t="s">
        <v>76</v>
      </c>
      <c r="I77" s="35" t="s">
        <v>76</v>
      </c>
      <c r="J77" s="35" t="s">
        <v>76</v>
      </c>
      <c r="K77" s="35" t="s">
        <v>76</v>
      </c>
      <c r="L77" s="35" t="s">
        <v>76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</row>
    <row r="78" spans="1:17" s="10" customFormat="1" ht="19.5">
      <c r="A78" s="24" t="s">
        <v>77</v>
      </c>
      <c r="B78" s="14" t="s">
        <v>78</v>
      </c>
      <c r="C78" s="21"/>
      <c r="D78" s="9" t="s">
        <v>79</v>
      </c>
      <c r="E78" s="9" t="s">
        <v>79</v>
      </c>
      <c r="F78" s="9" t="s">
        <v>79</v>
      </c>
      <c r="G78" s="9" t="s">
        <v>79</v>
      </c>
      <c r="H78" s="9" t="s">
        <v>79</v>
      </c>
      <c r="I78" s="9" t="s">
        <v>79</v>
      </c>
      <c r="J78" s="9" t="s">
        <v>79</v>
      </c>
      <c r="K78" s="9" t="s">
        <v>79</v>
      </c>
      <c r="L78" s="9" t="s">
        <v>79</v>
      </c>
      <c r="M78" s="9" t="s">
        <v>79</v>
      </c>
      <c r="N78" s="9" t="s">
        <v>79</v>
      </c>
      <c r="O78" s="9" t="s">
        <v>79</v>
      </c>
      <c r="P78" s="9" t="s">
        <v>79</v>
      </c>
      <c r="Q78" s="9" t="s">
        <v>79</v>
      </c>
    </row>
    <row r="79" spans="1:17" s="10" customFormat="1" ht="22.5">
      <c r="A79" s="24" t="s">
        <v>80</v>
      </c>
      <c r="B79" s="14" t="s">
        <v>81</v>
      </c>
      <c r="C79" s="36" t="s">
        <v>82</v>
      </c>
      <c r="D79" s="15">
        <v>141.84</v>
      </c>
      <c r="E79" s="15">
        <v>358.8</v>
      </c>
      <c r="F79" s="15">
        <v>121.6</v>
      </c>
      <c r="G79" s="15">
        <v>132.30000000000001</v>
      </c>
      <c r="H79" s="15">
        <f t="shared" ref="H79:Q79" si="50">H80/22.34</f>
        <v>372.29543419874665</v>
      </c>
      <c r="I79" s="15">
        <f t="shared" si="50"/>
        <v>205.29991047448522</v>
      </c>
      <c r="J79" s="15">
        <f t="shared" si="50"/>
        <v>167.58102059086841</v>
      </c>
      <c r="K79" s="15">
        <f t="shared" si="50"/>
        <v>11.399731423455684</v>
      </c>
      <c r="L79" s="15">
        <f t="shared" si="50"/>
        <v>452.59444941808414</v>
      </c>
      <c r="M79" s="15">
        <f t="shared" si="50"/>
        <v>605.41136974037602</v>
      </c>
      <c r="N79" s="15">
        <f t="shared" si="50"/>
        <v>306.59623992837959</v>
      </c>
      <c r="O79" s="15">
        <f t="shared" si="50"/>
        <v>547.49328558639218</v>
      </c>
      <c r="P79" s="15">
        <f t="shared" si="50"/>
        <v>0</v>
      </c>
      <c r="Q79" s="15">
        <f t="shared" si="50"/>
        <v>233.59713518352731</v>
      </c>
    </row>
    <row r="80" spans="1:17" s="10" customFormat="1" ht="19.5">
      <c r="A80" s="24" t="s">
        <v>83</v>
      </c>
      <c r="B80" s="14" t="s">
        <v>84</v>
      </c>
      <c r="C80" s="8" t="s">
        <v>10</v>
      </c>
      <c r="D80" s="9">
        <v>3168.63</v>
      </c>
      <c r="E80" s="9">
        <v>8015.5</v>
      </c>
      <c r="F80" s="9">
        <v>2716.48</v>
      </c>
      <c r="G80" s="9">
        <v>2955.6</v>
      </c>
      <c r="H80" s="9">
        <v>8317.08</v>
      </c>
      <c r="I80" s="9">
        <v>4586.3999999999996</v>
      </c>
      <c r="J80" s="9">
        <v>3743.76</v>
      </c>
      <c r="K80" s="9">
        <v>254.67</v>
      </c>
      <c r="L80" s="9">
        <v>10110.959999999999</v>
      </c>
      <c r="M80" s="9">
        <v>13524.89</v>
      </c>
      <c r="N80" s="9">
        <v>6849.36</v>
      </c>
      <c r="O80" s="9">
        <v>12231</v>
      </c>
      <c r="P80" s="9">
        <v>0</v>
      </c>
      <c r="Q80" s="9">
        <v>5218.5600000000004</v>
      </c>
    </row>
    <row r="81" spans="1:17" ht="19.5">
      <c r="A81" s="24" t="s">
        <v>85</v>
      </c>
      <c r="B81" s="14" t="s">
        <v>86</v>
      </c>
      <c r="C81" s="8" t="s">
        <v>10</v>
      </c>
      <c r="D81" s="9">
        <v>1032.53</v>
      </c>
      <c r="E81" s="9">
        <v>4566.24</v>
      </c>
      <c r="F81" s="9">
        <v>509.34</v>
      </c>
      <c r="G81" s="9">
        <v>1477.8</v>
      </c>
      <c r="H81" s="9">
        <v>5381.64</v>
      </c>
      <c r="I81" s="9">
        <v>2391.7199999999998</v>
      </c>
      <c r="J81" s="9">
        <v>1379.28</v>
      </c>
      <c r="K81" s="9">
        <v>254.41</v>
      </c>
      <c r="L81" s="9">
        <v>4919.4399999999996</v>
      </c>
      <c r="M81" s="9">
        <v>5205.67</v>
      </c>
      <c r="N81" s="9">
        <v>4287.4799999999996</v>
      </c>
      <c r="O81" s="9">
        <v>10763.44</v>
      </c>
      <c r="P81" s="9">
        <v>0</v>
      </c>
      <c r="Q81" s="9">
        <v>4403.16</v>
      </c>
    </row>
    <row r="82" spans="1:17" ht="19.5">
      <c r="A82" s="24" t="s">
        <v>87</v>
      </c>
      <c r="B82" s="14" t="s">
        <v>88</v>
      </c>
      <c r="C82" s="8" t="s">
        <v>10</v>
      </c>
      <c r="D82" s="9">
        <f>D80-D81</f>
        <v>2136.1000000000004</v>
      </c>
      <c r="E82" s="9">
        <f t="shared" ref="E82:I82" si="51">E80-E81</f>
        <v>3449.26</v>
      </c>
      <c r="F82" s="9">
        <f t="shared" si="51"/>
        <v>2207.14</v>
      </c>
      <c r="G82" s="9">
        <f t="shared" si="51"/>
        <v>1477.8</v>
      </c>
      <c r="H82" s="9">
        <f t="shared" si="51"/>
        <v>2935.4399999999996</v>
      </c>
      <c r="I82" s="9">
        <f t="shared" si="51"/>
        <v>2194.6799999999998</v>
      </c>
      <c r="J82" s="9">
        <f t="shared" ref="J82:K82" si="52">J80-J81</f>
        <v>2364.4800000000005</v>
      </c>
      <c r="K82" s="9">
        <f t="shared" si="52"/>
        <v>0.25999999999999091</v>
      </c>
      <c r="L82" s="9">
        <f t="shared" ref="L82:M82" si="53">L80-L81</f>
        <v>5191.5199999999995</v>
      </c>
      <c r="M82" s="9">
        <f t="shared" si="53"/>
        <v>8319.2199999999993</v>
      </c>
      <c r="N82" s="9">
        <f t="shared" ref="N82:O82" si="54">N80-N81</f>
        <v>2561.88</v>
      </c>
      <c r="O82" s="9">
        <f t="shared" si="54"/>
        <v>1467.5599999999995</v>
      </c>
      <c r="P82" s="9">
        <f t="shared" ref="P82:Q82" si="55">P80-P81</f>
        <v>0</v>
      </c>
      <c r="Q82" s="9">
        <f t="shared" si="55"/>
        <v>815.40000000000055</v>
      </c>
    </row>
    <row r="83" spans="1:17" ht="19.5">
      <c r="A83" s="24" t="s">
        <v>89</v>
      </c>
      <c r="B83" s="14" t="s">
        <v>90</v>
      </c>
      <c r="C83" s="8" t="s">
        <v>10</v>
      </c>
      <c r="D83" s="9">
        <f>D80</f>
        <v>3168.63</v>
      </c>
      <c r="E83" s="9">
        <f t="shared" ref="E83:I83" si="56">E80</f>
        <v>8015.5</v>
      </c>
      <c r="F83" s="9">
        <f t="shared" si="56"/>
        <v>2716.48</v>
      </c>
      <c r="G83" s="9">
        <f t="shared" si="56"/>
        <v>2955.6</v>
      </c>
      <c r="H83" s="9">
        <f t="shared" si="56"/>
        <v>8317.08</v>
      </c>
      <c r="I83" s="9">
        <f t="shared" si="56"/>
        <v>4586.3999999999996</v>
      </c>
      <c r="J83" s="9">
        <f t="shared" ref="J83:K83" si="57">J80</f>
        <v>3743.76</v>
      </c>
      <c r="K83" s="9">
        <f t="shared" si="57"/>
        <v>254.67</v>
      </c>
      <c r="L83" s="9">
        <f t="shared" ref="L83:M83" si="58">L80</f>
        <v>10110.959999999999</v>
      </c>
      <c r="M83" s="9">
        <f t="shared" si="58"/>
        <v>13524.89</v>
      </c>
      <c r="N83" s="9">
        <f t="shared" ref="N83:O83" si="59">N80</f>
        <v>6849.36</v>
      </c>
      <c r="O83" s="9">
        <f t="shared" si="59"/>
        <v>12231</v>
      </c>
      <c r="P83" s="9">
        <f t="shared" ref="P83:Q83" si="60">P80</f>
        <v>0</v>
      </c>
      <c r="Q83" s="9">
        <f t="shared" si="60"/>
        <v>5218.5600000000004</v>
      </c>
    </row>
    <row r="84" spans="1:17" ht="19.5">
      <c r="A84" s="24" t="s">
        <v>91</v>
      </c>
      <c r="B84" s="14" t="s">
        <v>92</v>
      </c>
      <c r="C84" s="8" t="s">
        <v>10</v>
      </c>
      <c r="D84" s="9">
        <f>D81</f>
        <v>1032.53</v>
      </c>
      <c r="E84" s="9">
        <f t="shared" ref="E84:I84" si="61">E81</f>
        <v>4566.24</v>
      </c>
      <c r="F84" s="9">
        <f t="shared" si="61"/>
        <v>509.34</v>
      </c>
      <c r="G84" s="9">
        <f t="shared" si="61"/>
        <v>1477.8</v>
      </c>
      <c r="H84" s="9">
        <f t="shared" si="61"/>
        <v>5381.64</v>
      </c>
      <c r="I84" s="9">
        <f t="shared" si="61"/>
        <v>2391.7199999999998</v>
      </c>
      <c r="J84" s="9">
        <f t="shared" ref="J84:K84" si="62">J81</f>
        <v>1379.28</v>
      </c>
      <c r="K84" s="9">
        <f t="shared" si="62"/>
        <v>254.41</v>
      </c>
      <c r="L84" s="9">
        <f t="shared" ref="L84:M84" si="63">L81</f>
        <v>4919.4399999999996</v>
      </c>
      <c r="M84" s="9">
        <f t="shared" si="63"/>
        <v>5205.67</v>
      </c>
      <c r="N84" s="9">
        <f t="shared" ref="N84:O84" si="64">N81</f>
        <v>4287.4799999999996</v>
      </c>
      <c r="O84" s="9">
        <f t="shared" si="64"/>
        <v>10763.44</v>
      </c>
      <c r="P84" s="9">
        <f t="shared" ref="P84:Q84" si="65">P81</f>
        <v>0</v>
      </c>
      <c r="Q84" s="9">
        <f t="shared" si="65"/>
        <v>4403.16</v>
      </c>
    </row>
    <row r="85" spans="1:17" ht="21">
      <c r="A85" s="24" t="s">
        <v>93</v>
      </c>
      <c r="B85" s="14" t="s">
        <v>94</v>
      </c>
      <c r="C85" s="8" t="s">
        <v>10</v>
      </c>
      <c r="D85" s="9">
        <f>D83-D84</f>
        <v>2136.1000000000004</v>
      </c>
      <c r="E85" s="9">
        <f t="shared" ref="E85:I85" si="66">E83-E84</f>
        <v>3449.26</v>
      </c>
      <c r="F85" s="9">
        <f t="shared" si="66"/>
        <v>2207.14</v>
      </c>
      <c r="G85" s="9">
        <f t="shared" si="66"/>
        <v>1477.8</v>
      </c>
      <c r="H85" s="9">
        <f t="shared" si="66"/>
        <v>2935.4399999999996</v>
      </c>
      <c r="I85" s="9">
        <f t="shared" si="66"/>
        <v>2194.6799999999998</v>
      </c>
      <c r="J85" s="9">
        <f t="shared" ref="J85:K85" si="67">J83-J84</f>
        <v>2364.4800000000005</v>
      </c>
      <c r="K85" s="9">
        <f t="shared" si="67"/>
        <v>0.25999999999999091</v>
      </c>
      <c r="L85" s="9">
        <f t="shared" ref="L85:M85" si="68">L83-L84</f>
        <v>5191.5199999999995</v>
      </c>
      <c r="M85" s="9">
        <f t="shared" si="68"/>
        <v>8319.2199999999993</v>
      </c>
      <c r="N85" s="9">
        <f t="shared" ref="N85:O85" si="69">N83-N84</f>
        <v>2561.88</v>
      </c>
      <c r="O85" s="9">
        <f t="shared" si="69"/>
        <v>1467.5599999999995</v>
      </c>
      <c r="P85" s="9">
        <f t="shared" ref="P85:Q85" si="70">P83-P84</f>
        <v>0</v>
      </c>
      <c r="Q85" s="9">
        <f t="shared" si="70"/>
        <v>815.40000000000055</v>
      </c>
    </row>
    <row r="86" spans="1:17" ht="21">
      <c r="A86" s="24" t="s">
        <v>95</v>
      </c>
      <c r="B86" s="14" t="s">
        <v>96</v>
      </c>
      <c r="C86" s="8" t="s">
        <v>10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</row>
    <row r="87" spans="1:17" ht="19.5">
      <c r="A87" s="22" t="s">
        <v>97</v>
      </c>
      <c r="B87" s="12" t="s">
        <v>75</v>
      </c>
      <c r="C87" s="43"/>
      <c r="D87" s="13" t="s">
        <v>98</v>
      </c>
      <c r="E87" s="13" t="s">
        <v>98</v>
      </c>
      <c r="F87" s="13" t="s">
        <v>98</v>
      </c>
      <c r="G87" s="13" t="s">
        <v>98</v>
      </c>
      <c r="H87" s="13" t="s">
        <v>98</v>
      </c>
      <c r="I87" s="13" t="s">
        <v>98</v>
      </c>
      <c r="J87" s="13" t="s">
        <v>98</v>
      </c>
      <c r="K87" s="13" t="s">
        <v>98</v>
      </c>
      <c r="L87" s="13" t="s">
        <v>98</v>
      </c>
      <c r="M87" s="13" t="s">
        <v>98</v>
      </c>
      <c r="N87" s="13" t="s">
        <v>98</v>
      </c>
      <c r="O87" s="13" t="s">
        <v>98</v>
      </c>
      <c r="P87" s="13" t="s">
        <v>98</v>
      </c>
      <c r="Q87" s="13" t="s">
        <v>98</v>
      </c>
    </row>
    <row r="88" spans="1:17" ht="19.5">
      <c r="A88" s="24" t="s">
        <v>99</v>
      </c>
      <c r="B88" s="14" t="s">
        <v>78</v>
      </c>
      <c r="C88" s="21"/>
      <c r="D88" s="9" t="s">
        <v>79</v>
      </c>
      <c r="E88" s="9" t="s">
        <v>79</v>
      </c>
      <c r="F88" s="9" t="s">
        <v>79</v>
      </c>
      <c r="G88" s="9" t="s">
        <v>79</v>
      </c>
      <c r="H88" s="9" t="s">
        <v>79</v>
      </c>
      <c r="I88" s="9" t="s">
        <v>79</v>
      </c>
      <c r="J88" s="9" t="s">
        <v>79</v>
      </c>
      <c r="K88" s="9" t="s">
        <v>79</v>
      </c>
      <c r="L88" s="9" t="s">
        <v>79</v>
      </c>
      <c r="M88" s="9" t="s">
        <v>79</v>
      </c>
      <c r="N88" s="9" t="s">
        <v>79</v>
      </c>
      <c r="O88" s="9" t="s">
        <v>79</v>
      </c>
      <c r="P88" s="9" t="s">
        <v>79</v>
      </c>
      <c r="Q88" s="9" t="s">
        <v>79</v>
      </c>
    </row>
    <row r="89" spans="1:17" s="10" customFormat="1" ht="22.5">
      <c r="A89" s="24" t="s">
        <v>100</v>
      </c>
      <c r="B89" s="14" t="s">
        <v>81</v>
      </c>
      <c r="C89" s="36" t="s">
        <v>82</v>
      </c>
      <c r="D89" s="15">
        <v>141.84</v>
      </c>
      <c r="E89" s="15">
        <v>358.8</v>
      </c>
      <c r="F89" s="15">
        <v>121.6</v>
      </c>
      <c r="G89" s="15">
        <v>132.30000000000001</v>
      </c>
      <c r="H89" s="15">
        <f>H90/23.12-0.01</f>
        <v>372.29882352941178</v>
      </c>
      <c r="I89" s="15">
        <f t="shared" ref="I89:P89" si="71">I90/23.12</f>
        <v>205.30276816608998</v>
      </c>
      <c r="J89" s="15">
        <f t="shared" si="71"/>
        <v>167.58131487889273</v>
      </c>
      <c r="K89" s="15">
        <f t="shared" si="71"/>
        <v>13.230103806228373</v>
      </c>
      <c r="L89" s="15">
        <f>L90/23.12-0.02</f>
        <v>452.59072664359866</v>
      </c>
      <c r="M89" s="15">
        <v>605.41</v>
      </c>
      <c r="N89" s="15">
        <f>N90/23.12-0.01</f>
        <v>306.59726643598617</v>
      </c>
      <c r="O89" s="15">
        <f>O90/23.12-0.02</f>
        <v>547.49297577854668</v>
      </c>
      <c r="P89" s="15">
        <f t="shared" si="71"/>
        <v>0</v>
      </c>
      <c r="Q89" s="15">
        <f>Q90/23.12-0.01</f>
        <v>233.59553633217993</v>
      </c>
    </row>
    <row r="90" spans="1:17" s="10" customFormat="1" ht="19.5">
      <c r="A90" s="24" t="s">
        <v>101</v>
      </c>
      <c r="B90" s="14" t="s">
        <v>84</v>
      </c>
      <c r="C90" s="8" t="s">
        <v>10</v>
      </c>
      <c r="D90" s="9"/>
      <c r="E90" s="9">
        <v>8295.64</v>
      </c>
      <c r="F90" s="9"/>
      <c r="G90" s="9">
        <v>3058.8</v>
      </c>
      <c r="H90" s="9">
        <v>8607.7800000000007</v>
      </c>
      <c r="I90" s="9">
        <v>4746.6000000000004</v>
      </c>
      <c r="J90" s="9">
        <v>3874.48</v>
      </c>
      <c r="K90" s="9">
        <v>305.88</v>
      </c>
      <c r="L90" s="9">
        <v>10464.36</v>
      </c>
      <c r="M90" s="9">
        <v>0</v>
      </c>
      <c r="N90" s="9">
        <v>7088.76</v>
      </c>
      <c r="O90" s="9">
        <v>12658.5</v>
      </c>
      <c r="P90" s="9">
        <v>0</v>
      </c>
      <c r="Q90" s="9">
        <v>5400.96</v>
      </c>
    </row>
    <row r="91" spans="1:17" ht="19.5">
      <c r="A91" s="24" t="s">
        <v>102</v>
      </c>
      <c r="B91" s="14" t="s">
        <v>86</v>
      </c>
      <c r="C91" s="8" t="s">
        <v>10</v>
      </c>
      <c r="D91" s="9"/>
      <c r="E91" s="9">
        <v>4725.84</v>
      </c>
      <c r="F91" s="9"/>
      <c r="G91" s="9">
        <v>1529.4</v>
      </c>
      <c r="H91" s="9">
        <v>5569.74</v>
      </c>
      <c r="I91" s="9">
        <v>2476.2600000000002</v>
      </c>
      <c r="J91" s="9">
        <v>1427.44</v>
      </c>
      <c r="K91" s="9">
        <v>203.92</v>
      </c>
      <c r="L91" s="9">
        <v>5091.38</v>
      </c>
      <c r="M91" s="9">
        <v>0</v>
      </c>
      <c r="N91" s="9">
        <v>4437.33</v>
      </c>
      <c r="O91" s="9">
        <v>11139.65</v>
      </c>
      <c r="P91" s="9">
        <v>0</v>
      </c>
      <c r="Q91" s="9">
        <v>4557.0600000000004</v>
      </c>
    </row>
    <row r="92" spans="1:17" ht="19.5">
      <c r="A92" s="24" t="s">
        <v>103</v>
      </c>
      <c r="B92" s="14" t="s">
        <v>88</v>
      </c>
      <c r="C92" s="8" t="s">
        <v>10</v>
      </c>
      <c r="D92" s="9">
        <f>D90-D91</f>
        <v>0</v>
      </c>
      <c r="E92" s="9">
        <f t="shared" ref="E92:I92" si="72">E90-E91</f>
        <v>3569.7999999999993</v>
      </c>
      <c r="F92" s="9">
        <f t="shared" si="72"/>
        <v>0</v>
      </c>
      <c r="G92" s="9">
        <f t="shared" si="72"/>
        <v>1529.4</v>
      </c>
      <c r="H92" s="9">
        <f t="shared" si="72"/>
        <v>3038.0400000000009</v>
      </c>
      <c r="I92" s="9">
        <f t="shared" si="72"/>
        <v>2270.34</v>
      </c>
      <c r="J92" s="9">
        <f t="shared" ref="J92:K92" si="73">J90-J91</f>
        <v>2447.04</v>
      </c>
      <c r="K92" s="9">
        <f t="shared" si="73"/>
        <v>101.96000000000001</v>
      </c>
      <c r="L92" s="9">
        <f t="shared" ref="L92:M92" si="74">L90-L91</f>
        <v>5372.9800000000005</v>
      </c>
      <c r="M92" s="9">
        <f t="shared" si="74"/>
        <v>0</v>
      </c>
      <c r="N92" s="9">
        <f t="shared" ref="N92:O92" si="75">N90-N91</f>
        <v>2651.4300000000003</v>
      </c>
      <c r="O92" s="9">
        <f t="shared" si="75"/>
        <v>1518.8500000000004</v>
      </c>
      <c r="P92" s="9">
        <f t="shared" ref="P92:Q92" si="76">P90-P91</f>
        <v>0</v>
      </c>
      <c r="Q92" s="9">
        <f t="shared" si="76"/>
        <v>843.89999999999964</v>
      </c>
    </row>
    <row r="93" spans="1:17" ht="19.5">
      <c r="A93" s="24" t="s">
        <v>104</v>
      </c>
      <c r="B93" s="14" t="s">
        <v>90</v>
      </c>
      <c r="C93" s="8" t="s">
        <v>10</v>
      </c>
      <c r="D93" s="9">
        <f>D90</f>
        <v>0</v>
      </c>
      <c r="E93" s="9">
        <f t="shared" ref="E93:I93" si="77">E90</f>
        <v>8295.64</v>
      </c>
      <c r="F93" s="9">
        <f t="shared" si="77"/>
        <v>0</v>
      </c>
      <c r="G93" s="9">
        <f t="shared" si="77"/>
        <v>3058.8</v>
      </c>
      <c r="H93" s="9">
        <f t="shared" si="77"/>
        <v>8607.7800000000007</v>
      </c>
      <c r="I93" s="9">
        <f t="shared" si="77"/>
        <v>4746.6000000000004</v>
      </c>
      <c r="J93" s="9">
        <f t="shared" ref="J93:K93" si="78">J90</f>
        <v>3874.48</v>
      </c>
      <c r="K93" s="9">
        <f t="shared" si="78"/>
        <v>305.88</v>
      </c>
      <c r="L93" s="9">
        <f t="shared" ref="L93:M93" si="79">L90</f>
        <v>10464.36</v>
      </c>
      <c r="M93" s="9">
        <f t="shared" si="79"/>
        <v>0</v>
      </c>
      <c r="N93" s="9">
        <f t="shared" ref="N93:O93" si="80">N90</f>
        <v>7088.76</v>
      </c>
      <c r="O93" s="9">
        <f t="shared" si="80"/>
        <v>12658.5</v>
      </c>
      <c r="P93" s="9">
        <f t="shared" ref="P93:Q93" si="81">P90</f>
        <v>0</v>
      </c>
      <c r="Q93" s="9">
        <f t="shared" si="81"/>
        <v>5400.96</v>
      </c>
    </row>
    <row r="94" spans="1:17" ht="19.5">
      <c r="A94" s="24" t="s">
        <v>105</v>
      </c>
      <c r="B94" s="14" t="s">
        <v>92</v>
      </c>
      <c r="C94" s="8" t="s">
        <v>10</v>
      </c>
      <c r="D94" s="9">
        <f>D91</f>
        <v>0</v>
      </c>
      <c r="E94" s="9">
        <f t="shared" ref="E94:I94" si="82">E91</f>
        <v>4725.84</v>
      </c>
      <c r="F94" s="9">
        <f t="shared" si="82"/>
        <v>0</v>
      </c>
      <c r="G94" s="9">
        <f t="shared" si="82"/>
        <v>1529.4</v>
      </c>
      <c r="H94" s="9">
        <f t="shared" si="82"/>
        <v>5569.74</v>
      </c>
      <c r="I94" s="9">
        <f t="shared" si="82"/>
        <v>2476.2600000000002</v>
      </c>
      <c r="J94" s="9">
        <f t="shared" ref="J94:K94" si="83">J91</f>
        <v>1427.44</v>
      </c>
      <c r="K94" s="9">
        <f t="shared" si="83"/>
        <v>203.92</v>
      </c>
      <c r="L94" s="9">
        <f t="shared" ref="L94:M94" si="84">L91</f>
        <v>5091.38</v>
      </c>
      <c r="M94" s="9">
        <f t="shared" si="84"/>
        <v>0</v>
      </c>
      <c r="N94" s="9">
        <f t="shared" ref="N94:O94" si="85">N91</f>
        <v>4437.33</v>
      </c>
      <c r="O94" s="9">
        <f t="shared" si="85"/>
        <v>11139.65</v>
      </c>
      <c r="P94" s="9">
        <f t="shared" ref="P94:Q94" si="86">P91</f>
        <v>0</v>
      </c>
      <c r="Q94" s="9">
        <f t="shared" si="86"/>
        <v>4557.0600000000004</v>
      </c>
    </row>
    <row r="95" spans="1:17" ht="21">
      <c r="A95" s="24" t="s">
        <v>106</v>
      </c>
      <c r="B95" s="14" t="s">
        <v>94</v>
      </c>
      <c r="C95" s="8" t="s">
        <v>10</v>
      </c>
      <c r="D95" s="9">
        <f>D93-D94</f>
        <v>0</v>
      </c>
      <c r="E95" s="9">
        <f t="shared" ref="E95:I95" si="87">E93-E94</f>
        <v>3569.7999999999993</v>
      </c>
      <c r="F95" s="9">
        <f t="shared" si="87"/>
        <v>0</v>
      </c>
      <c r="G95" s="9">
        <f t="shared" si="87"/>
        <v>1529.4</v>
      </c>
      <c r="H95" s="9">
        <f t="shared" si="87"/>
        <v>3038.0400000000009</v>
      </c>
      <c r="I95" s="9">
        <f t="shared" si="87"/>
        <v>2270.34</v>
      </c>
      <c r="J95" s="9">
        <f t="shared" ref="J95:K95" si="88">J93-J94</f>
        <v>2447.04</v>
      </c>
      <c r="K95" s="9">
        <f t="shared" si="88"/>
        <v>101.96000000000001</v>
      </c>
      <c r="L95" s="9">
        <f t="shared" ref="L95:M95" si="89">L93-L94</f>
        <v>5372.9800000000005</v>
      </c>
      <c r="M95" s="9">
        <f t="shared" si="89"/>
        <v>0</v>
      </c>
      <c r="N95" s="9">
        <f t="shared" ref="N95:O95" si="90">N93-N94</f>
        <v>2651.4300000000003</v>
      </c>
      <c r="O95" s="9">
        <f t="shared" si="90"/>
        <v>1518.8500000000004</v>
      </c>
      <c r="P95" s="9">
        <f t="shared" ref="P95:Q95" si="91">P93-P94</f>
        <v>0</v>
      </c>
      <c r="Q95" s="9">
        <f t="shared" si="91"/>
        <v>843.89999999999964</v>
      </c>
    </row>
    <row r="96" spans="1:17" ht="21">
      <c r="A96" s="24" t="s">
        <v>107</v>
      </c>
      <c r="B96" s="14" t="s">
        <v>96</v>
      </c>
      <c r="C96" s="8" t="s">
        <v>10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</row>
    <row r="97" spans="1:17" s="10" customFormat="1" ht="19.5">
      <c r="A97" s="22" t="s">
        <v>108</v>
      </c>
      <c r="B97" s="12" t="s">
        <v>75</v>
      </c>
      <c r="C97" s="11"/>
      <c r="D97" s="23" t="s">
        <v>109</v>
      </c>
      <c r="E97" s="23" t="s">
        <v>109</v>
      </c>
      <c r="F97" s="23" t="s">
        <v>109</v>
      </c>
      <c r="G97" s="23" t="s">
        <v>109</v>
      </c>
      <c r="H97" s="23" t="s">
        <v>109</v>
      </c>
      <c r="I97" s="23" t="s">
        <v>109</v>
      </c>
      <c r="J97" s="23" t="s">
        <v>109</v>
      </c>
      <c r="K97" s="23" t="s">
        <v>109</v>
      </c>
      <c r="L97" s="23" t="s">
        <v>109</v>
      </c>
      <c r="M97" s="23" t="s">
        <v>109</v>
      </c>
      <c r="N97" s="23" t="s">
        <v>109</v>
      </c>
      <c r="O97" s="23" t="s">
        <v>109</v>
      </c>
      <c r="P97" s="23" t="s">
        <v>109</v>
      </c>
      <c r="Q97" s="23" t="s">
        <v>109</v>
      </c>
    </row>
    <row r="98" spans="1:17" s="10" customFormat="1" ht="19.5">
      <c r="A98" s="24" t="s">
        <v>110</v>
      </c>
      <c r="B98" s="14" t="s">
        <v>78</v>
      </c>
      <c r="C98" s="8"/>
      <c r="D98" s="9" t="s">
        <v>79</v>
      </c>
      <c r="E98" s="9" t="s">
        <v>79</v>
      </c>
      <c r="F98" s="9" t="s">
        <v>79</v>
      </c>
      <c r="G98" s="9" t="s">
        <v>79</v>
      </c>
      <c r="H98" s="9" t="s">
        <v>79</v>
      </c>
      <c r="I98" s="9" t="s">
        <v>79</v>
      </c>
      <c r="J98" s="9" t="s">
        <v>79</v>
      </c>
      <c r="K98" s="9" t="s">
        <v>79</v>
      </c>
      <c r="L98" s="9" t="s">
        <v>79</v>
      </c>
      <c r="M98" s="9" t="s">
        <v>79</v>
      </c>
      <c r="N98" s="9" t="s">
        <v>79</v>
      </c>
      <c r="O98" s="9" t="s">
        <v>79</v>
      </c>
      <c r="P98" s="9" t="s">
        <v>79</v>
      </c>
      <c r="Q98" s="9" t="s">
        <v>79</v>
      </c>
    </row>
    <row r="99" spans="1:17" ht="22.5">
      <c r="A99" s="24" t="s">
        <v>111</v>
      </c>
      <c r="B99" s="14" t="s">
        <v>81</v>
      </c>
      <c r="C99" s="5" t="s">
        <v>82</v>
      </c>
      <c r="D99" s="9" t="s">
        <v>166</v>
      </c>
      <c r="E99" s="9" t="s">
        <v>166</v>
      </c>
      <c r="F99" s="9">
        <v>0</v>
      </c>
      <c r="G99" s="9">
        <v>0</v>
      </c>
      <c r="H99" s="9">
        <f>H100/22.34</f>
        <v>0</v>
      </c>
      <c r="I99" s="9">
        <f>I100/22.34</f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</row>
    <row r="100" spans="1:17" ht="19.5">
      <c r="A100" s="24" t="s">
        <v>112</v>
      </c>
      <c r="B100" s="14" t="s">
        <v>84</v>
      </c>
      <c r="C100" s="8" t="s">
        <v>10</v>
      </c>
      <c r="D100" s="9"/>
      <c r="E100" s="9"/>
      <c r="F100" s="9"/>
      <c r="G100" s="9"/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</row>
    <row r="101" spans="1:17" ht="19.5">
      <c r="A101" s="24" t="s">
        <v>113</v>
      </c>
      <c r="B101" s="14" t="s">
        <v>86</v>
      </c>
      <c r="C101" s="8" t="s">
        <v>10</v>
      </c>
      <c r="D101" s="9"/>
      <c r="E101" s="9"/>
      <c r="F101" s="9"/>
      <c r="G101" s="9"/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</row>
    <row r="102" spans="1:17" ht="19.5">
      <c r="A102" s="24" t="s">
        <v>114</v>
      </c>
      <c r="B102" s="14" t="s">
        <v>88</v>
      </c>
      <c r="C102" s="8" t="s">
        <v>10</v>
      </c>
      <c r="D102" s="9">
        <f>D100-D101</f>
        <v>0</v>
      </c>
      <c r="E102" s="9">
        <f t="shared" ref="E102:I102" si="92">E100-E101</f>
        <v>0</v>
      </c>
      <c r="F102" s="9">
        <f t="shared" si="92"/>
        <v>0</v>
      </c>
      <c r="G102" s="9">
        <f t="shared" si="92"/>
        <v>0</v>
      </c>
      <c r="H102" s="9">
        <f t="shared" si="92"/>
        <v>0</v>
      </c>
      <c r="I102" s="9">
        <f t="shared" si="92"/>
        <v>0</v>
      </c>
      <c r="J102" s="9">
        <f t="shared" ref="J102:K102" si="93">J100-J101</f>
        <v>0</v>
      </c>
      <c r="K102" s="9">
        <f t="shared" si="93"/>
        <v>0</v>
      </c>
      <c r="L102" s="9">
        <f t="shared" ref="L102:M102" si="94">L100-L101</f>
        <v>0</v>
      </c>
      <c r="M102" s="9">
        <f t="shared" si="94"/>
        <v>0</v>
      </c>
      <c r="N102" s="9">
        <f t="shared" ref="N102:O102" si="95">N100-N101</f>
        <v>0</v>
      </c>
      <c r="O102" s="9">
        <f t="shared" si="95"/>
        <v>0</v>
      </c>
      <c r="P102" s="9">
        <f t="shared" ref="P102:Q102" si="96">P100-P101</f>
        <v>0</v>
      </c>
      <c r="Q102" s="9">
        <f t="shared" si="96"/>
        <v>0</v>
      </c>
    </row>
    <row r="103" spans="1:17" ht="19.5">
      <c r="A103" s="24" t="s">
        <v>115</v>
      </c>
      <c r="B103" s="14" t="s">
        <v>90</v>
      </c>
      <c r="C103" s="8" t="s">
        <v>10</v>
      </c>
      <c r="D103" s="9">
        <f>D100</f>
        <v>0</v>
      </c>
      <c r="E103" s="9">
        <f>E100</f>
        <v>0</v>
      </c>
      <c r="F103" s="9">
        <v>0</v>
      </c>
      <c r="G103" s="9">
        <v>0</v>
      </c>
      <c r="H103" s="9">
        <f t="shared" ref="H103" si="97">H100</f>
        <v>0</v>
      </c>
      <c r="I103" s="9">
        <f t="shared" ref="I103:J104" si="98">I100</f>
        <v>0</v>
      </c>
      <c r="J103" s="9">
        <f t="shared" si="98"/>
        <v>0</v>
      </c>
      <c r="K103" s="9">
        <f t="shared" ref="K103:L103" si="99">K100</f>
        <v>0</v>
      </c>
      <c r="L103" s="9">
        <f t="shared" si="99"/>
        <v>0</v>
      </c>
      <c r="M103" s="9">
        <f t="shared" ref="M103:N103" si="100">M100</f>
        <v>0</v>
      </c>
      <c r="N103" s="9">
        <f t="shared" si="100"/>
        <v>0</v>
      </c>
      <c r="O103" s="9">
        <f t="shared" ref="O103:P103" si="101">O100</f>
        <v>0</v>
      </c>
      <c r="P103" s="9">
        <f t="shared" si="101"/>
        <v>0</v>
      </c>
      <c r="Q103" s="9">
        <f t="shared" ref="Q103" si="102">Q100</f>
        <v>0</v>
      </c>
    </row>
    <row r="104" spans="1:17" ht="19.5">
      <c r="A104" s="24" t="s">
        <v>116</v>
      </c>
      <c r="B104" s="14" t="s">
        <v>92</v>
      </c>
      <c r="C104" s="8" t="s">
        <v>10</v>
      </c>
      <c r="D104" s="9">
        <f>D101</f>
        <v>0</v>
      </c>
      <c r="E104" s="9">
        <f>E101</f>
        <v>0</v>
      </c>
      <c r="F104" s="9">
        <v>0</v>
      </c>
      <c r="G104" s="9">
        <f>G103*0.87175</f>
        <v>0</v>
      </c>
      <c r="H104" s="9">
        <f t="shared" ref="H104" si="103">H101</f>
        <v>0</v>
      </c>
      <c r="I104" s="9">
        <f t="shared" si="98"/>
        <v>0</v>
      </c>
      <c r="J104" s="9">
        <f t="shared" si="98"/>
        <v>0</v>
      </c>
      <c r="K104" s="9">
        <f t="shared" ref="K104:L104" si="104">K101</f>
        <v>0</v>
      </c>
      <c r="L104" s="9">
        <f t="shared" si="104"/>
        <v>0</v>
      </c>
      <c r="M104" s="9">
        <f t="shared" ref="M104:N104" si="105">M101</f>
        <v>0</v>
      </c>
      <c r="N104" s="9">
        <f t="shared" si="105"/>
        <v>0</v>
      </c>
      <c r="O104" s="9">
        <f t="shared" ref="O104:P104" si="106">O101</f>
        <v>0</v>
      </c>
      <c r="P104" s="9">
        <f t="shared" si="106"/>
        <v>0</v>
      </c>
      <c r="Q104" s="9">
        <f t="shared" ref="Q104" si="107">Q101</f>
        <v>0</v>
      </c>
    </row>
    <row r="105" spans="1:17" ht="21">
      <c r="A105" s="24" t="s">
        <v>117</v>
      </c>
      <c r="B105" s="14" t="s">
        <v>94</v>
      </c>
      <c r="C105" s="8" t="s">
        <v>10</v>
      </c>
      <c r="D105" s="9">
        <f>D103-D104</f>
        <v>0</v>
      </c>
      <c r="E105" s="9">
        <f t="shared" ref="E105:J105" si="108">E103-E104</f>
        <v>0</v>
      </c>
      <c r="F105" s="9">
        <f t="shared" si="108"/>
        <v>0</v>
      </c>
      <c r="G105" s="9">
        <f t="shared" si="108"/>
        <v>0</v>
      </c>
      <c r="H105" s="9">
        <f t="shared" ref="H105" si="109">H103-H104</f>
        <v>0</v>
      </c>
      <c r="I105" s="9">
        <f t="shared" ref="I105" si="110">I103-I104</f>
        <v>0</v>
      </c>
      <c r="J105" s="9">
        <f t="shared" si="108"/>
        <v>0</v>
      </c>
      <c r="K105" s="9">
        <f t="shared" ref="K105:L105" si="111">K103-K104</f>
        <v>0</v>
      </c>
      <c r="L105" s="9">
        <f t="shared" si="111"/>
        <v>0</v>
      </c>
      <c r="M105" s="9">
        <f t="shared" ref="M105:N105" si="112">M103-M104</f>
        <v>0</v>
      </c>
      <c r="N105" s="9">
        <f t="shared" si="112"/>
        <v>0</v>
      </c>
      <c r="O105" s="9">
        <f t="shared" ref="O105:P105" si="113">O103-O104</f>
        <v>0</v>
      </c>
      <c r="P105" s="9">
        <f t="shared" si="113"/>
        <v>0</v>
      </c>
      <c r="Q105" s="9">
        <f t="shared" ref="Q105" si="114">Q103-Q104</f>
        <v>0</v>
      </c>
    </row>
    <row r="106" spans="1:17" ht="21">
      <c r="A106" s="24" t="s">
        <v>118</v>
      </c>
      <c r="B106" s="14" t="s">
        <v>96</v>
      </c>
      <c r="C106" s="8" t="s">
        <v>10</v>
      </c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</row>
    <row r="107" spans="1:17" ht="19.5">
      <c r="A107" s="22" t="s">
        <v>119</v>
      </c>
      <c r="B107" s="12" t="s">
        <v>75</v>
      </c>
      <c r="C107" s="11"/>
      <c r="D107" s="13" t="s">
        <v>120</v>
      </c>
      <c r="E107" s="13" t="s">
        <v>120</v>
      </c>
      <c r="F107" s="13" t="s">
        <v>120</v>
      </c>
      <c r="G107" s="13" t="s">
        <v>120</v>
      </c>
      <c r="H107" s="13" t="s">
        <v>120</v>
      </c>
      <c r="I107" s="13" t="s">
        <v>120</v>
      </c>
      <c r="J107" s="13" t="s">
        <v>120</v>
      </c>
      <c r="K107" s="13" t="s">
        <v>120</v>
      </c>
      <c r="L107" s="13" t="s">
        <v>120</v>
      </c>
      <c r="M107" s="13" t="s">
        <v>120</v>
      </c>
      <c r="N107" s="13" t="s">
        <v>120</v>
      </c>
      <c r="O107" s="13" t="s">
        <v>120</v>
      </c>
      <c r="P107" s="13" t="s">
        <v>120</v>
      </c>
      <c r="Q107" s="13" t="s">
        <v>120</v>
      </c>
    </row>
    <row r="108" spans="1:17" ht="19.5">
      <c r="A108" s="24" t="s">
        <v>121</v>
      </c>
      <c r="B108" s="14" t="s">
        <v>78</v>
      </c>
      <c r="C108" s="8"/>
      <c r="D108" s="9" t="s">
        <v>122</v>
      </c>
      <c r="E108" s="9" t="s">
        <v>122</v>
      </c>
      <c r="F108" s="9" t="s">
        <v>122</v>
      </c>
      <c r="G108" s="9" t="s">
        <v>122</v>
      </c>
      <c r="H108" s="9" t="s">
        <v>122</v>
      </c>
      <c r="I108" s="9" t="s">
        <v>122</v>
      </c>
      <c r="J108" s="9" t="s">
        <v>122</v>
      </c>
      <c r="K108" s="9" t="s">
        <v>122</v>
      </c>
      <c r="L108" s="9" t="s">
        <v>122</v>
      </c>
      <c r="M108" s="9" t="s">
        <v>122</v>
      </c>
      <c r="N108" s="9" t="s">
        <v>122</v>
      </c>
      <c r="O108" s="9" t="s">
        <v>122</v>
      </c>
      <c r="P108" s="9" t="s">
        <v>122</v>
      </c>
      <c r="Q108" s="9" t="s">
        <v>122</v>
      </c>
    </row>
    <row r="109" spans="1:17" s="10" customFormat="1" ht="22.5">
      <c r="A109" s="24" t="s">
        <v>123</v>
      </c>
      <c r="B109" s="14" t="s">
        <v>81</v>
      </c>
      <c r="C109" s="5" t="s">
        <v>82</v>
      </c>
      <c r="D109" s="9" t="s">
        <v>166</v>
      </c>
      <c r="E109" s="9" t="s">
        <v>166</v>
      </c>
      <c r="F109" s="9">
        <v>0</v>
      </c>
      <c r="G109" s="9">
        <v>0</v>
      </c>
      <c r="H109" s="9">
        <f>H110/2457.07</f>
        <v>0</v>
      </c>
      <c r="I109" s="9">
        <f>I110/2457.07</f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</row>
    <row r="110" spans="1:17" ht="19.5">
      <c r="A110" s="24" t="s">
        <v>124</v>
      </c>
      <c r="B110" s="14" t="s">
        <v>84</v>
      </c>
      <c r="C110" s="8" t="s">
        <v>10</v>
      </c>
      <c r="D110" s="9"/>
      <c r="E110" s="9"/>
      <c r="F110" s="9"/>
      <c r="G110" s="9"/>
      <c r="H110" s="9"/>
      <c r="I110" s="9"/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</row>
    <row r="111" spans="1:17" ht="19.5">
      <c r="A111" s="24" t="s">
        <v>125</v>
      </c>
      <c r="B111" s="14" t="s">
        <v>86</v>
      </c>
      <c r="C111" s="8" t="s">
        <v>10</v>
      </c>
      <c r="D111" s="9"/>
      <c r="E111" s="9"/>
      <c r="F111" s="9"/>
      <c r="G111" s="9"/>
      <c r="H111" s="9"/>
      <c r="I111" s="9"/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</row>
    <row r="112" spans="1:17" ht="19.5">
      <c r="A112" s="24" t="s">
        <v>126</v>
      </c>
      <c r="B112" s="14" t="s">
        <v>88</v>
      </c>
      <c r="C112" s="8" t="s">
        <v>10</v>
      </c>
      <c r="D112" s="9">
        <f>D110-D111</f>
        <v>0</v>
      </c>
      <c r="E112" s="9">
        <f t="shared" ref="E112:I112" si="115">E110-E111</f>
        <v>0</v>
      </c>
      <c r="F112" s="9">
        <f t="shared" si="115"/>
        <v>0</v>
      </c>
      <c r="G112" s="9">
        <f t="shared" si="115"/>
        <v>0</v>
      </c>
      <c r="H112" s="9">
        <f t="shared" si="115"/>
        <v>0</v>
      </c>
      <c r="I112" s="9">
        <f t="shared" si="115"/>
        <v>0</v>
      </c>
      <c r="J112" s="9">
        <f t="shared" ref="J112:K112" si="116">J110-J111</f>
        <v>0</v>
      </c>
      <c r="K112" s="9">
        <f t="shared" si="116"/>
        <v>0</v>
      </c>
      <c r="L112" s="9">
        <f t="shared" ref="L112:M112" si="117">L110-L111</f>
        <v>0</v>
      </c>
      <c r="M112" s="9">
        <f t="shared" si="117"/>
        <v>0</v>
      </c>
      <c r="N112" s="9">
        <f t="shared" ref="N112:O112" si="118">N110-N111</f>
        <v>0</v>
      </c>
      <c r="O112" s="9">
        <f t="shared" si="118"/>
        <v>0</v>
      </c>
      <c r="P112" s="9">
        <f t="shared" ref="P112:Q112" si="119">P110-P111</f>
        <v>0</v>
      </c>
      <c r="Q112" s="9">
        <f t="shared" si="119"/>
        <v>0</v>
      </c>
    </row>
    <row r="113" spans="1:17" ht="19.5">
      <c r="A113" s="24" t="s">
        <v>127</v>
      </c>
      <c r="B113" s="14" t="s">
        <v>90</v>
      </c>
      <c r="C113" s="8" t="s">
        <v>10</v>
      </c>
      <c r="D113" s="9">
        <f>D110</f>
        <v>0</v>
      </c>
      <c r="E113" s="9">
        <f t="shared" ref="E113:I113" si="120">E110</f>
        <v>0</v>
      </c>
      <c r="F113" s="9">
        <f t="shared" si="120"/>
        <v>0</v>
      </c>
      <c r="G113" s="9">
        <f t="shared" si="120"/>
        <v>0</v>
      </c>
      <c r="H113" s="9">
        <f t="shared" si="120"/>
        <v>0</v>
      </c>
      <c r="I113" s="9">
        <f t="shared" si="120"/>
        <v>0</v>
      </c>
      <c r="J113" s="9">
        <f t="shared" ref="J113:K113" si="121">J110</f>
        <v>0</v>
      </c>
      <c r="K113" s="9">
        <f t="shared" si="121"/>
        <v>0</v>
      </c>
      <c r="L113" s="9">
        <f t="shared" ref="L113:M113" si="122">L110</f>
        <v>0</v>
      </c>
      <c r="M113" s="9">
        <f t="shared" si="122"/>
        <v>0</v>
      </c>
      <c r="N113" s="9">
        <f t="shared" ref="N113:O113" si="123">N110</f>
        <v>0</v>
      </c>
      <c r="O113" s="9">
        <f t="shared" si="123"/>
        <v>0</v>
      </c>
      <c r="P113" s="9">
        <f t="shared" ref="P113:Q113" si="124">P110</f>
        <v>0</v>
      </c>
      <c r="Q113" s="9">
        <f t="shared" si="124"/>
        <v>0</v>
      </c>
    </row>
    <row r="114" spans="1:17" ht="19.5">
      <c r="A114" s="24" t="s">
        <v>128</v>
      </c>
      <c r="B114" s="14" t="s">
        <v>92</v>
      </c>
      <c r="C114" s="8" t="s">
        <v>10</v>
      </c>
      <c r="D114" s="9">
        <f>D111</f>
        <v>0</v>
      </c>
      <c r="E114" s="9">
        <f t="shared" ref="E114:I114" si="125">E111</f>
        <v>0</v>
      </c>
      <c r="F114" s="9">
        <f t="shared" si="125"/>
        <v>0</v>
      </c>
      <c r="G114" s="9">
        <f t="shared" si="125"/>
        <v>0</v>
      </c>
      <c r="H114" s="9">
        <f t="shared" si="125"/>
        <v>0</v>
      </c>
      <c r="I114" s="9">
        <f t="shared" si="125"/>
        <v>0</v>
      </c>
      <c r="J114" s="9">
        <f t="shared" ref="J114:K114" si="126">J111</f>
        <v>0</v>
      </c>
      <c r="K114" s="9">
        <f t="shared" si="126"/>
        <v>0</v>
      </c>
      <c r="L114" s="9">
        <f t="shared" ref="L114:M114" si="127">L111</f>
        <v>0</v>
      </c>
      <c r="M114" s="9">
        <f t="shared" si="127"/>
        <v>0</v>
      </c>
      <c r="N114" s="9">
        <f t="shared" ref="N114:O114" si="128">N111</f>
        <v>0</v>
      </c>
      <c r="O114" s="9">
        <f t="shared" si="128"/>
        <v>0</v>
      </c>
      <c r="P114" s="9">
        <f t="shared" ref="P114:Q114" si="129">P111</f>
        <v>0</v>
      </c>
      <c r="Q114" s="9">
        <f t="shared" si="129"/>
        <v>0</v>
      </c>
    </row>
    <row r="115" spans="1:17" ht="21">
      <c r="A115" s="24" t="s">
        <v>129</v>
      </c>
      <c r="B115" s="14" t="s">
        <v>94</v>
      </c>
      <c r="C115" s="8" t="s">
        <v>10</v>
      </c>
      <c r="D115" s="9">
        <f>D113-D114</f>
        <v>0</v>
      </c>
      <c r="E115" s="9">
        <f t="shared" ref="E115:I115" si="130">E113-E114</f>
        <v>0</v>
      </c>
      <c r="F115" s="9">
        <f t="shared" si="130"/>
        <v>0</v>
      </c>
      <c r="G115" s="9">
        <f t="shared" si="130"/>
        <v>0</v>
      </c>
      <c r="H115" s="9">
        <f t="shared" si="130"/>
        <v>0</v>
      </c>
      <c r="I115" s="9">
        <f t="shared" si="130"/>
        <v>0</v>
      </c>
      <c r="J115" s="9">
        <f t="shared" ref="J115:K115" si="131">J113-J114</f>
        <v>0</v>
      </c>
      <c r="K115" s="9">
        <f t="shared" si="131"/>
        <v>0</v>
      </c>
      <c r="L115" s="9">
        <f t="shared" ref="L115:M115" si="132">L113-L114</f>
        <v>0</v>
      </c>
      <c r="M115" s="9">
        <f t="shared" si="132"/>
        <v>0</v>
      </c>
      <c r="N115" s="9">
        <f t="shared" ref="N115:O115" si="133">N113-N114</f>
        <v>0</v>
      </c>
      <c r="O115" s="9">
        <f t="shared" si="133"/>
        <v>0</v>
      </c>
      <c r="P115" s="9">
        <f t="shared" ref="P115:Q115" si="134">P113-P114</f>
        <v>0</v>
      </c>
      <c r="Q115" s="9">
        <f t="shared" si="134"/>
        <v>0</v>
      </c>
    </row>
    <row r="116" spans="1:17" ht="21">
      <c r="A116" s="24" t="s">
        <v>130</v>
      </c>
      <c r="B116" s="14" t="s">
        <v>96</v>
      </c>
      <c r="C116" s="8" t="s">
        <v>10</v>
      </c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</row>
    <row r="117" spans="1:17" ht="19.5">
      <c r="A117" s="22" t="s">
        <v>131</v>
      </c>
      <c r="B117" s="12" t="s">
        <v>75</v>
      </c>
      <c r="C117" s="11"/>
      <c r="D117" s="13" t="s">
        <v>132</v>
      </c>
      <c r="E117" s="13" t="s">
        <v>132</v>
      </c>
      <c r="F117" s="13" t="s">
        <v>132</v>
      </c>
      <c r="G117" s="13" t="s">
        <v>132</v>
      </c>
      <c r="H117" s="13" t="s">
        <v>132</v>
      </c>
      <c r="I117" s="13" t="s">
        <v>132</v>
      </c>
      <c r="J117" s="13" t="s">
        <v>132</v>
      </c>
      <c r="K117" s="13" t="s">
        <v>132</v>
      </c>
      <c r="L117" s="13" t="s">
        <v>132</v>
      </c>
      <c r="M117" s="13" t="s">
        <v>132</v>
      </c>
      <c r="N117" s="13" t="s">
        <v>132</v>
      </c>
      <c r="O117" s="13" t="s">
        <v>132</v>
      </c>
      <c r="P117" s="13" t="s">
        <v>132</v>
      </c>
      <c r="Q117" s="13" t="s">
        <v>132</v>
      </c>
    </row>
    <row r="118" spans="1:17" ht="19.5">
      <c r="A118" s="24" t="s">
        <v>133</v>
      </c>
      <c r="B118" s="14" t="s">
        <v>78</v>
      </c>
      <c r="C118" s="8"/>
      <c r="D118" s="9" t="s">
        <v>122</v>
      </c>
      <c r="E118" s="9" t="s">
        <v>122</v>
      </c>
      <c r="F118" s="9" t="s">
        <v>122</v>
      </c>
      <c r="G118" s="9" t="s">
        <v>122</v>
      </c>
      <c r="H118" s="9" t="s">
        <v>122</v>
      </c>
      <c r="I118" s="9" t="s">
        <v>122</v>
      </c>
      <c r="J118" s="9" t="s">
        <v>122</v>
      </c>
      <c r="K118" s="9" t="s">
        <v>122</v>
      </c>
      <c r="L118" s="9" t="s">
        <v>122</v>
      </c>
      <c r="M118" s="9" t="s">
        <v>122</v>
      </c>
      <c r="N118" s="9" t="s">
        <v>122</v>
      </c>
      <c r="O118" s="9" t="s">
        <v>122</v>
      </c>
      <c r="P118" s="9" t="s">
        <v>122</v>
      </c>
      <c r="Q118" s="9" t="s">
        <v>122</v>
      </c>
    </row>
    <row r="119" spans="1:17" s="10" customFormat="1" ht="22.5">
      <c r="A119" s="24" t="s">
        <v>134</v>
      </c>
      <c r="B119" s="14" t="s">
        <v>81</v>
      </c>
      <c r="C119" s="5" t="s">
        <v>82</v>
      </c>
      <c r="D119" s="9" t="s">
        <v>166</v>
      </c>
      <c r="E119" s="9">
        <v>20.54</v>
      </c>
      <c r="F119" s="9">
        <v>0</v>
      </c>
      <c r="G119" s="9">
        <v>0</v>
      </c>
      <c r="H119" s="9">
        <f>H120/2457.07</f>
        <v>0</v>
      </c>
      <c r="I119" s="9">
        <f t="shared" ref="I119:Q119" si="135">I120/2457.07</f>
        <v>0</v>
      </c>
      <c r="J119" s="9">
        <f t="shared" si="135"/>
        <v>0</v>
      </c>
      <c r="K119" s="9">
        <f t="shared" si="135"/>
        <v>0</v>
      </c>
      <c r="L119" s="9">
        <f t="shared" si="135"/>
        <v>35.170735876470758</v>
      </c>
      <c r="M119" s="9">
        <f t="shared" si="135"/>
        <v>73.307594004240826</v>
      </c>
      <c r="N119" s="9">
        <f t="shared" si="135"/>
        <v>27.798923107603766</v>
      </c>
      <c r="O119" s="9">
        <f t="shared" si="135"/>
        <v>29.240180377441423</v>
      </c>
      <c r="P119" s="9">
        <f t="shared" si="135"/>
        <v>41.071418396708275</v>
      </c>
      <c r="Q119" s="9">
        <f t="shared" si="135"/>
        <v>0</v>
      </c>
    </row>
    <row r="120" spans="1:17" ht="19.5">
      <c r="A120" s="24" t="s">
        <v>135</v>
      </c>
      <c r="B120" s="14" t="s">
        <v>84</v>
      </c>
      <c r="C120" s="8" t="s">
        <v>10</v>
      </c>
      <c r="D120" s="9"/>
      <c r="E120" s="9">
        <v>50471</v>
      </c>
      <c r="F120" s="9"/>
      <c r="G120" s="9"/>
      <c r="H120" s="9"/>
      <c r="I120" s="9"/>
      <c r="J120" s="9">
        <v>0</v>
      </c>
      <c r="K120" s="9">
        <v>0</v>
      </c>
      <c r="L120" s="9">
        <v>86416.960000000006</v>
      </c>
      <c r="M120" s="9">
        <v>180121.89</v>
      </c>
      <c r="N120" s="9">
        <v>68303.899999999994</v>
      </c>
      <c r="O120" s="9">
        <v>71845.17</v>
      </c>
      <c r="P120" s="9">
        <v>100915.35</v>
      </c>
      <c r="Q120" s="9">
        <v>0</v>
      </c>
    </row>
    <row r="121" spans="1:17" ht="19.5">
      <c r="A121" s="24" t="s">
        <v>136</v>
      </c>
      <c r="B121" s="14" t="s">
        <v>86</v>
      </c>
      <c r="C121" s="8" t="s">
        <v>10</v>
      </c>
      <c r="D121" s="9"/>
      <c r="E121" s="9">
        <v>25302.19</v>
      </c>
      <c r="F121" s="9"/>
      <c r="G121" s="9"/>
      <c r="H121" s="9"/>
      <c r="I121" s="9"/>
      <c r="J121" s="9">
        <v>0</v>
      </c>
      <c r="K121" s="9">
        <v>0</v>
      </c>
      <c r="L121" s="9">
        <v>49041.42</v>
      </c>
      <c r="M121" s="9">
        <v>81573.63</v>
      </c>
      <c r="N121" s="9">
        <v>41181.78</v>
      </c>
      <c r="O121" s="9">
        <v>62342.26</v>
      </c>
      <c r="P121" s="9">
        <v>79618.37</v>
      </c>
      <c r="Q121" s="9">
        <v>0</v>
      </c>
    </row>
    <row r="122" spans="1:17" ht="19.5">
      <c r="A122" s="24" t="s">
        <v>137</v>
      </c>
      <c r="B122" s="14" t="s">
        <v>88</v>
      </c>
      <c r="C122" s="8" t="s">
        <v>10</v>
      </c>
      <c r="D122" s="9">
        <f>D120-D121</f>
        <v>0</v>
      </c>
      <c r="E122" s="9">
        <f t="shared" ref="E122:I122" si="136">E120-E121</f>
        <v>25168.81</v>
      </c>
      <c r="F122" s="9">
        <f t="shared" si="136"/>
        <v>0</v>
      </c>
      <c r="G122" s="9">
        <f t="shared" si="136"/>
        <v>0</v>
      </c>
      <c r="H122" s="9">
        <f t="shared" si="136"/>
        <v>0</v>
      </c>
      <c r="I122" s="9">
        <f t="shared" si="136"/>
        <v>0</v>
      </c>
      <c r="J122" s="9">
        <f t="shared" ref="J122:K122" si="137">J120-J121</f>
        <v>0</v>
      </c>
      <c r="K122" s="9">
        <f t="shared" si="137"/>
        <v>0</v>
      </c>
      <c r="L122" s="9">
        <f t="shared" ref="L122:M122" si="138">L120-L121</f>
        <v>37375.540000000008</v>
      </c>
      <c r="M122" s="9">
        <f t="shared" si="138"/>
        <v>98548.260000000009</v>
      </c>
      <c r="N122" s="9">
        <f t="shared" ref="N122:O122" si="139">N120-N121</f>
        <v>27122.119999999995</v>
      </c>
      <c r="O122" s="9">
        <f t="shared" si="139"/>
        <v>9502.9099999999962</v>
      </c>
      <c r="P122" s="9">
        <f t="shared" ref="P122:Q122" si="140">P120-P121</f>
        <v>21296.98000000001</v>
      </c>
      <c r="Q122" s="9">
        <f t="shared" si="140"/>
        <v>0</v>
      </c>
    </row>
    <row r="123" spans="1:17" ht="19.5">
      <c r="A123" s="24" t="s">
        <v>138</v>
      </c>
      <c r="B123" s="14" t="s">
        <v>90</v>
      </c>
      <c r="C123" s="8" t="s">
        <v>10</v>
      </c>
      <c r="D123" s="9">
        <f>D120</f>
        <v>0</v>
      </c>
      <c r="E123" s="9">
        <f t="shared" ref="E123:I123" si="141">E120</f>
        <v>50471</v>
      </c>
      <c r="F123" s="9">
        <f t="shared" si="141"/>
        <v>0</v>
      </c>
      <c r="G123" s="9">
        <f t="shared" si="141"/>
        <v>0</v>
      </c>
      <c r="H123" s="9">
        <f t="shared" si="141"/>
        <v>0</v>
      </c>
      <c r="I123" s="9">
        <f t="shared" si="141"/>
        <v>0</v>
      </c>
      <c r="J123" s="9">
        <f t="shared" ref="J123:K123" si="142">J120</f>
        <v>0</v>
      </c>
      <c r="K123" s="9">
        <f t="shared" si="142"/>
        <v>0</v>
      </c>
      <c r="L123" s="9">
        <f t="shared" ref="L123:M123" si="143">L120</f>
        <v>86416.960000000006</v>
      </c>
      <c r="M123" s="9">
        <f t="shared" si="143"/>
        <v>180121.89</v>
      </c>
      <c r="N123" s="9">
        <f t="shared" ref="N123:O123" si="144">N120</f>
        <v>68303.899999999994</v>
      </c>
      <c r="O123" s="9">
        <f t="shared" si="144"/>
        <v>71845.17</v>
      </c>
      <c r="P123" s="9">
        <f t="shared" ref="P123:Q123" si="145">P120</f>
        <v>100915.35</v>
      </c>
      <c r="Q123" s="9">
        <f t="shared" si="145"/>
        <v>0</v>
      </c>
    </row>
    <row r="124" spans="1:17" ht="19.5">
      <c r="A124" s="24" t="s">
        <v>139</v>
      </c>
      <c r="B124" s="14" t="s">
        <v>92</v>
      </c>
      <c r="C124" s="8" t="s">
        <v>10</v>
      </c>
      <c r="D124" s="9">
        <f>D121</f>
        <v>0</v>
      </c>
      <c r="E124" s="9">
        <f t="shared" ref="E124:I124" si="146">E121</f>
        <v>25302.19</v>
      </c>
      <c r="F124" s="9">
        <f t="shared" si="146"/>
        <v>0</v>
      </c>
      <c r="G124" s="9">
        <f t="shared" si="146"/>
        <v>0</v>
      </c>
      <c r="H124" s="9">
        <f t="shared" si="146"/>
        <v>0</v>
      </c>
      <c r="I124" s="9">
        <f t="shared" si="146"/>
        <v>0</v>
      </c>
      <c r="J124" s="9">
        <f t="shared" ref="J124:K124" si="147">J121</f>
        <v>0</v>
      </c>
      <c r="K124" s="9">
        <f t="shared" si="147"/>
        <v>0</v>
      </c>
      <c r="L124" s="9">
        <f t="shared" ref="L124:M124" si="148">L121</f>
        <v>49041.42</v>
      </c>
      <c r="M124" s="9">
        <f t="shared" si="148"/>
        <v>81573.63</v>
      </c>
      <c r="N124" s="9">
        <f t="shared" ref="N124:O124" si="149">N121</f>
        <v>41181.78</v>
      </c>
      <c r="O124" s="9">
        <f t="shared" si="149"/>
        <v>62342.26</v>
      </c>
      <c r="P124" s="9">
        <f t="shared" ref="P124:Q124" si="150">P121</f>
        <v>79618.37</v>
      </c>
      <c r="Q124" s="9">
        <f t="shared" si="150"/>
        <v>0</v>
      </c>
    </row>
    <row r="125" spans="1:17" ht="21">
      <c r="A125" s="24" t="s">
        <v>140</v>
      </c>
      <c r="B125" s="14" t="s">
        <v>94</v>
      </c>
      <c r="C125" s="8" t="s">
        <v>10</v>
      </c>
      <c r="D125" s="9">
        <f>D123-D124</f>
        <v>0</v>
      </c>
      <c r="E125" s="9">
        <f t="shared" ref="E125:I125" si="151">E123-E124</f>
        <v>25168.81</v>
      </c>
      <c r="F125" s="9">
        <f t="shared" si="151"/>
        <v>0</v>
      </c>
      <c r="G125" s="9">
        <f t="shared" si="151"/>
        <v>0</v>
      </c>
      <c r="H125" s="9">
        <f t="shared" si="151"/>
        <v>0</v>
      </c>
      <c r="I125" s="9">
        <f t="shared" si="151"/>
        <v>0</v>
      </c>
      <c r="J125" s="9">
        <f t="shared" ref="J125:K125" si="152">J123-J124</f>
        <v>0</v>
      </c>
      <c r="K125" s="9">
        <f t="shared" si="152"/>
        <v>0</v>
      </c>
      <c r="L125" s="9">
        <f t="shared" ref="L125:M125" si="153">L123-L124</f>
        <v>37375.540000000008</v>
      </c>
      <c r="M125" s="9">
        <f t="shared" si="153"/>
        <v>98548.260000000009</v>
      </c>
      <c r="N125" s="9">
        <f t="shared" ref="N125:O125" si="154">N123-N124</f>
        <v>27122.119999999995</v>
      </c>
      <c r="O125" s="9">
        <f t="shared" si="154"/>
        <v>9502.9099999999962</v>
      </c>
      <c r="P125" s="9">
        <f t="shared" ref="P125:Q125" si="155">P123-P124</f>
        <v>21296.98000000001</v>
      </c>
      <c r="Q125" s="9">
        <f t="shared" si="155"/>
        <v>0</v>
      </c>
    </row>
    <row r="126" spans="1:17" ht="21">
      <c r="A126" s="24" t="s">
        <v>141</v>
      </c>
      <c r="B126" s="14" t="s">
        <v>96</v>
      </c>
      <c r="C126" s="8" t="s">
        <v>10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</row>
    <row r="127" spans="1:17" ht="19.5">
      <c r="A127" s="22" t="s">
        <v>142</v>
      </c>
      <c r="B127" s="12" t="s">
        <v>75</v>
      </c>
      <c r="C127" s="11"/>
      <c r="D127" s="37" t="s">
        <v>143</v>
      </c>
      <c r="E127" s="37" t="s">
        <v>143</v>
      </c>
      <c r="F127" s="37" t="s">
        <v>143</v>
      </c>
      <c r="G127" s="37" t="s">
        <v>143</v>
      </c>
      <c r="H127" s="37" t="s">
        <v>143</v>
      </c>
      <c r="I127" s="37" t="s">
        <v>143</v>
      </c>
      <c r="J127" s="37" t="s">
        <v>143</v>
      </c>
      <c r="K127" s="37" t="s">
        <v>143</v>
      </c>
      <c r="L127" s="37" t="s">
        <v>143</v>
      </c>
      <c r="M127" s="37" t="s">
        <v>143</v>
      </c>
      <c r="N127" s="37" t="s">
        <v>143</v>
      </c>
      <c r="O127" s="37" t="s">
        <v>143</v>
      </c>
      <c r="P127" s="37" t="s">
        <v>143</v>
      </c>
      <c r="Q127" s="37" t="s">
        <v>143</v>
      </c>
    </row>
    <row r="128" spans="1:17" ht="19.5">
      <c r="A128" s="24" t="s">
        <v>144</v>
      </c>
      <c r="B128" s="14" t="s">
        <v>78</v>
      </c>
      <c r="C128" s="8"/>
      <c r="D128" s="9" t="s">
        <v>145</v>
      </c>
      <c r="E128" s="9" t="s">
        <v>145</v>
      </c>
      <c r="F128" s="9" t="s">
        <v>145</v>
      </c>
      <c r="G128" s="9" t="s">
        <v>145</v>
      </c>
      <c r="H128" s="9" t="s">
        <v>145</v>
      </c>
      <c r="I128" s="9" t="s">
        <v>145</v>
      </c>
      <c r="J128" s="9" t="s">
        <v>145</v>
      </c>
      <c r="K128" s="9" t="s">
        <v>145</v>
      </c>
      <c r="L128" s="9" t="s">
        <v>145</v>
      </c>
      <c r="M128" s="9" t="s">
        <v>145</v>
      </c>
      <c r="N128" s="9" t="s">
        <v>145</v>
      </c>
      <c r="O128" s="9" t="s">
        <v>145</v>
      </c>
      <c r="P128" s="9" t="s">
        <v>145</v>
      </c>
      <c r="Q128" s="9" t="s">
        <v>145</v>
      </c>
    </row>
    <row r="129" spans="1:17" ht="22.5">
      <c r="A129" s="24" t="s">
        <v>146</v>
      </c>
      <c r="B129" s="14" t="s">
        <v>81</v>
      </c>
      <c r="C129" s="5" t="s">
        <v>82</v>
      </c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</row>
    <row r="130" spans="1:17" ht="19.5">
      <c r="A130" s="24" t="s">
        <v>147</v>
      </c>
      <c r="B130" s="14" t="s">
        <v>84</v>
      </c>
      <c r="C130" s="8" t="s">
        <v>10</v>
      </c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</row>
    <row r="131" spans="1:17" ht="19.5">
      <c r="A131" s="24" t="s">
        <v>148</v>
      </c>
      <c r="B131" s="14" t="s">
        <v>86</v>
      </c>
      <c r="C131" s="8" t="s">
        <v>10</v>
      </c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</row>
    <row r="132" spans="1:17" ht="19.5">
      <c r="A132" s="24" t="s">
        <v>149</v>
      </c>
      <c r="B132" s="14" t="s">
        <v>88</v>
      </c>
      <c r="C132" s="8" t="s">
        <v>10</v>
      </c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</row>
    <row r="133" spans="1:17" ht="19.5">
      <c r="A133" s="24" t="s">
        <v>150</v>
      </c>
      <c r="B133" s="14" t="s">
        <v>90</v>
      </c>
      <c r="C133" s="8" t="s">
        <v>10</v>
      </c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</row>
    <row r="134" spans="1:17" ht="19.5">
      <c r="A134" s="24" t="s">
        <v>151</v>
      </c>
      <c r="B134" s="14" t="s">
        <v>92</v>
      </c>
      <c r="C134" s="8" t="s">
        <v>10</v>
      </c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</row>
    <row r="135" spans="1:17" ht="21">
      <c r="A135" s="24" t="s">
        <v>152</v>
      </c>
      <c r="B135" s="14" t="s">
        <v>94</v>
      </c>
      <c r="C135" s="8" t="s">
        <v>10</v>
      </c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</row>
    <row r="136" spans="1:17" ht="21">
      <c r="A136" s="24" t="s">
        <v>153</v>
      </c>
      <c r="B136" s="14" t="s">
        <v>96</v>
      </c>
      <c r="C136" s="8" t="s">
        <v>10</v>
      </c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</row>
    <row r="137" spans="1:17" ht="19.5">
      <c r="A137" s="22" t="s">
        <v>154</v>
      </c>
      <c r="B137" s="12" t="s">
        <v>75</v>
      </c>
      <c r="C137" s="11"/>
      <c r="D137" s="13" t="s">
        <v>155</v>
      </c>
      <c r="E137" s="13" t="s">
        <v>155</v>
      </c>
      <c r="F137" s="13" t="s">
        <v>155</v>
      </c>
      <c r="G137" s="13" t="s">
        <v>155</v>
      </c>
      <c r="H137" s="13" t="s">
        <v>155</v>
      </c>
      <c r="I137" s="13" t="s">
        <v>155</v>
      </c>
      <c r="J137" s="13" t="s">
        <v>155</v>
      </c>
      <c r="K137" s="13" t="s">
        <v>155</v>
      </c>
      <c r="L137" s="13" t="s">
        <v>155</v>
      </c>
      <c r="M137" s="13" t="s">
        <v>155</v>
      </c>
      <c r="N137" s="13" t="s">
        <v>155</v>
      </c>
      <c r="O137" s="13" t="s">
        <v>155</v>
      </c>
      <c r="P137" s="13" t="s">
        <v>155</v>
      </c>
      <c r="Q137" s="13" t="s">
        <v>155</v>
      </c>
    </row>
    <row r="138" spans="1:17" ht="19.5">
      <c r="A138" s="24" t="s">
        <v>156</v>
      </c>
      <c r="B138" s="14" t="s">
        <v>78</v>
      </c>
      <c r="C138" s="8"/>
      <c r="D138" s="9" t="s">
        <v>79</v>
      </c>
      <c r="E138" s="9" t="s">
        <v>79</v>
      </c>
      <c r="F138" s="9" t="s">
        <v>79</v>
      </c>
      <c r="G138" s="9" t="s">
        <v>79</v>
      </c>
      <c r="H138" s="9" t="s">
        <v>79</v>
      </c>
      <c r="I138" s="9" t="s">
        <v>79</v>
      </c>
      <c r="J138" s="9" t="s">
        <v>79</v>
      </c>
      <c r="K138" s="9" t="s">
        <v>79</v>
      </c>
      <c r="L138" s="9" t="s">
        <v>79</v>
      </c>
      <c r="M138" s="9" t="s">
        <v>79</v>
      </c>
      <c r="N138" s="9" t="s">
        <v>79</v>
      </c>
      <c r="O138" s="9" t="s">
        <v>79</v>
      </c>
      <c r="P138" s="9" t="s">
        <v>79</v>
      </c>
      <c r="Q138" s="9" t="s">
        <v>79</v>
      </c>
    </row>
    <row r="139" spans="1:17" ht="22.5">
      <c r="A139" s="24" t="s">
        <v>157</v>
      </c>
      <c r="B139" s="14" t="s">
        <v>81</v>
      </c>
      <c r="C139" s="5" t="s">
        <v>82</v>
      </c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</row>
    <row r="140" spans="1:17" ht="19.5">
      <c r="A140" s="24" t="s">
        <v>158</v>
      </c>
      <c r="B140" s="14" t="s">
        <v>84</v>
      </c>
      <c r="C140" s="8" t="s">
        <v>10</v>
      </c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</row>
    <row r="141" spans="1:17" ht="19.5">
      <c r="A141" s="24" t="s">
        <v>159</v>
      </c>
      <c r="B141" s="14" t="s">
        <v>86</v>
      </c>
      <c r="C141" s="8" t="s">
        <v>10</v>
      </c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</row>
    <row r="142" spans="1:17" ht="19.5">
      <c r="A142" s="24" t="s">
        <v>160</v>
      </c>
      <c r="B142" s="14" t="s">
        <v>88</v>
      </c>
      <c r="C142" s="8" t="s">
        <v>10</v>
      </c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</row>
    <row r="143" spans="1:17" ht="19.5">
      <c r="A143" s="24" t="s">
        <v>161</v>
      </c>
      <c r="B143" s="14" t="s">
        <v>90</v>
      </c>
      <c r="C143" s="8" t="s">
        <v>10</v>
      </c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</row>
    <row r="144" spans="1:17" ht="19.5">
      <c r="A144" s="24" t="s">
        <v>162</v>
      </c>
      <c r="B144" s="14" t="s">
        <v>92</v>
      </c>
      <c r="C144" s="8" t="s">
        <v>10</v>
      </c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</row>
    <row r="145" spans="1:17" ht="21">
      <c r="A145" s="24" t="s">
        <v>163</v>
      </c>
      <c r="B145" s="14" t="s">
        <v>94</v>
      </c>
      <c r="C145" s="8" t="s">
        <v>10</v>
      </c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</row>
    <row r="146" spans="1:17" ht="21">
      <c r="A146" s="24" t="s">
        <v>164</v>
      </c>
      <c r="B146" s="14" t="s">
        <v>96</v>
      </c>
      <c r="C146" s="8" t="s">
        <v>10</v>
      </c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</row>
    <row r="147" spans="1:17" ht="15" customHeight="1">
      <c r="A147" s="45" t="s">
        <v>165</v>
      </c>
      <c r="B147" s="45"/>
      <c r="C147" s="43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</row>
    <row r="148" spans="1:17">
      <c r="A148" s="30">
        <v>47</v>
      </c>
      <c r="B148" s="38" t="s">
        <v>65</v>
      </c>
      <c r="C148" s="30" t="s">
        <v>66</v>
      </c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</row>
    <row r="149" spans="1:17">
      <c r="A149" s="30">
        <v>48</v>
      </c>
      <c r="B149" s="38" t="s">
        <v>67</v>
      </c>
      <c r="C149" s="30" t="s">
        <v>66</v>
      </c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</row>
    <row r="150" spans="1:17">
      <c r="A150" s="30">
        <v>49</v>
      </c>
      <c r="B150" s="38" t="s">
        <v>68</v>
      </c>
      <c r="C150" s="30" t="s">
        <v>66</v>
      </c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</row>
    <row r="151" spans="1:17">
      <c r="A151" s="30">
        <v>50</v>
      </c>
      <c r="B151" s="38" t="s">
        <v>69</v>
      </c>
      <c r="C151" s="30" t="s">
        <v>10</v>
      </c>
      <c r="D151" s="39"/>
      <c r="E151" s="39"/>
      <c r="F151" s="39"/>
      <c r="G151" s="39"/>
      <c r="H151" s="39"/>
      <c r="I151" s="39"/>
      <c r="J151" s="39"/>
      <c r="K151" s="39"/>
      <c r="L151" s="39"/>
      <c r="M151" s="39">
        <v>1957.83</v>
      </c>
      <c r="N151" s="39"/>
      <c r="O151" s="39"/>
      <c r="P151" s="39"/>
      <c r="Q151" s="39"/>
    </row>
    <row r="152" spans="1:17"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</row>
    <row r="153" spans="1:17" hidden="1">
      <c r="D153" s="41">
        <f t="shared" ref="D153" si="156">D80+D90+D100+D110+D120+D26</f>
        <v>14143.259999999998</v>
      </c>
      <c r="E153" s="41">
        <f t="shared" ref="E153:F153" si="157">E80+E90+E100+E110+E120+E26</f>
        <v>82205.72</v>
      </c>
      <c r="F153" s="41">
        <f t="shared" si="157"/>
        <v>10937.759999999998</v>
      </c>
      <c r="G153" s="41">
        <f t="shared" ref="G153:N153" si="158">G80+G90+G100+G110+G120+G26</f>
        <v>15613.38</v>
      </c>
      <c r="H153" s="41">
        <f t="shared" si="158"/>
        <v>40475.94</v>
      </c>
      <c r="I153" s="41">
        <f t="shared" si="158"/>
        <v>22139.78</v>
      </c>
      <c r="J153" s="41">
        <f t="shared" si="158"/>
        <v>21363.32</v>
      </c>
      <c r="K153" s="41">
        <f t="shared" si="158"/>
        <v>13901.279999999997</v>
      </c>
      <c r="L153" s="41">
        <f t="shared" si="158"/>
        <v>133400.64000000001</v>
      </c>
      <c r="M153" s="41">
        <f t="shared" si="158"/>
        <v>249289.04000000004</v>
      </c>
      <c r="N153" s="41">
        <f t="shared" si="158"/>
        <v>103115.21999999999</v>
      </c>
      <c r="O153" s="41">
        <f t="shared" ref="O153:P153" si="159">O80+O90+O100+O110+O120+O26</f>
        <v>118690.05</v>
      </c>
      <c r="P153" s="41">
        <f t="shared" si="159"/>
        <v>131754.36000000002</v>
      </c>
      <c r="Q153" s="41">
        <f t="shared" ref="Q153" si="160">Q80+Q90+Q100+Q110+Q120+Q26</f>
        <v>25725.16</v>
      </c>
    </row>
    <row r="154" spans="1:17" hidden="1">
      <c r="D154" s="41">
        <f t="shared" ref="D154" si="161">D30+D81+D91+D101+D111+D121</f>
        <v>5613.96</v>
      </c>
      <c r="E154" s="41">
        <f t="shared" ref="E154:F154" si="162">E30+E81+E91+E101+E111+E121</f>
        <v>42326.45</v>
      </c>
      <c r="F154" s="41">
        <f t="shared" si="162"/>
        <v>1972.62</v>
      </c>
      <c r="G154" s="41">
        <f t="shared" ref="G154:N154" si="163">G30+G81+G91+G101+G111+G121</f>
        <v>7800.57</v>
      </c>
      <c r="H154" s="41">
        <f t="shared" si="163"/>
        <v>27688.43</v>
      </c>
      <c r="I154" s="41">
        <f t="shared" si="163"/>
        <v>9530.92</v>
      </c>
      <c r="J154" s="41">
        <f t="shared" si="163"/>
        <v>6599.6200000000008</v>
      </c>
      <c r="K154" s="41">
        <f t="shared" si="163"/>
        <v>7043.68</v>
      </c>
      <c r="L154" s="41">
        <f t="shared" si="163"/>
        <v>74038.929999999993</v>
      </c>
      <c r="M154" s="41">
        <f t="shared" si="163"/>
        <v>111981.82</v>
      </c>
      <c r="N154" s="41">
        <f t="shared" si="163"/>
        <v>62491.46</v>
      </c>
      <c r="O154" s="41">
        <f t="shared" ref="O154:P154" si="164">O30+O81+O91+O101+O111+O121</f>
        <v>103296.72</v>
      </c>
      <c r="P154" s="41">
        <f t="shared" si="164"/>
        <v>103949.18</v>
      </c>
      <c r="Q154" s="41">
        <f t="shared" ref="Q154" si="165">Q30+Q81+Q91+Q101+Q111+Q121</f>
        <v>19940.96</v>
      </c>
    </row>
    <row r="155" spans="1:17" hidden="1">
      <c r="D155" s="42">
        <f t="shared" ref="D155" si="166">D153-D154</f>
        <v>8529.2999999999993</v>
      </c>
      <c r="E155" s="42">
        <f t="shared" ref="E155:F155" si="167">E153-E154</f>
        <v>39879.270000000004</v>
      </c>
      <c r="F155" s="42">
        <f t="shared" si="167"/>
        <v>8965.14</v>
      </c>
      <c r="G155" s="42">
        <f t="shared" ref="G155:N155" si="168">G153-G154</f>
        <v>7812.8099999999995</v>
      </c>
      <c r="H155" s="42">
        <f t="shared" si="168"/>
        <v>12787.510000000002</v>
      </c>
      <c r="I155" s="42">
        <f t="shared" si="168"/>
        <v>12608.859999999999</v>
      </c>
      <c r="J155" s="42">
        <f t="shared" si="168"/>
        <v>14763.699999999999</v>
      </c>
      <c r="K155" s="42">
        <f t="shared" si="168"/>
        <v>6857.5999999999967</v>
      </c>
      <c r="L155" s="42">
        <f t="shared" si="168"/>
        <v>59361.710000000021</v>
      </c>
      <c r="M155" s="42">
        <f t="shared" si="168"/>
        <v>137307.22000000003</v>
      </c>
      <c r="N155" s="42">
        <f t="shared" si="168"/>
        <v>40623.759999999987</v>
      </c>
      <c r="O155" s="42">
        <f t="shared" ref="O155:P155" si="169">O153-O154</f>
        <v>15393.330000000002</v>
      </c>
      <c r="P155" s="42">
        <f t="shared" si="169"/>
        <v>27805.180000000022</v>
      </c>
      <c r="Q155" s="42">
        <f t="shared" ref="Q155" si="170">Q153-Q154</f>
        <v>5784.2000000000007</v>
      </c>
    </row>
    <row r="156" spans="1:17" hidden="1"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</row>
    <row r="157" spans="1:17">
      <c r="H157" s="41"/>
    </row>
  </sheetData>
  <sheetProtection password="CC6D" sheet="1" objects="1" scenarios="1"/>
  <mergeCells count="6">
    <mergeCell ref="A147:B147"/>
    <mergeCell ref="A1:B1"/>
    <mergeCell ref="A2:B2"/>
    <mergeCell ref="A40:B40"/>
    <mergeCell ref="A64:B64"/>
    <mergeCell ref="A76:B7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2-х этажные без уборки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2018-03-30T08:33:25Z</dcterms:modified>
</cp:coreProperties>
</file>